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updateLinks="never" codeName="ThisWorkbook"/>
  <mc:AlternateContent xmlns:mc="http://schemas.openxmlformats.org/markup-compatibility/2006">
    <mc:Choice Requires="x15">
      <x15ac:absPath xmlns:x15ac="http://schemas.microsoft.com/office/spreadsheetml/2010/11/ac" url="G:\Analys och omvärld\Verktygsutveckling\"/>
    </mc:Choice>
  </mc:AlternateContent>
  <xr:revisionPtr revIDLastSave="0" documentId="13_ncr:1_{19DAAF6D-7E85-4A89-BA65-4D743C5E4B76}" xr6:coauthVersionLast="36" xr6:coauthVersionMax="47" xr10:uidLastSave="{00000000-0000-0000-0000-000000000000}"/>
  <bookViews>
    <workbookView xWindow="0" yWindow="0" windowWidth="25600" windowHeight="11750" xr2:uid="{47212C33-11A8-40EA-A43B-77BD0DAE53B8}"/>
  </bookViews>
  <sheets>
    <sheet name="Intro" sheetId="1" r:id="rId1"/>
    <sheet name="1. Indata" sheetId="8" r:id="rId2"/>
    <sheet name="2. Kvantifierbara nyttor" sheetId="10" r:id="rId3"/>
    <sheet name="3. Svårkvantifierbara nyttor" sheetId="12" r:id="rId4"/>
    <sheet name="4. Kostnader" sheetId="4" r:id="rId5"/>
    <sheet name="5. Risk- &amp; Hinderanalys" sheetId="56" r:id="rId6"/>
    <sheet name="6. Sammanställning" sheetId="47" r:id="rId7"/>
    <sheet name="7. Sammanställning svårkvant.." sheetId="52" r:id="rId8"/>
    <sheet name="8. Sammanställning Risk &amp; Hinde" sheetId="58" r:id="rId9"/>
    <sheet name="9. Diagram Stat" sheetId="48" r:id="rId10"/>
    <sheet name="10. Diagram Region &amp; Kommun" sheetId="53" r:id="rId11"/>
    <sheet name="11. Diagram Invånare" sheetId="55" r:id="rId12"/>
    <sheet name="12. Diagram Samhälle" sheetId="54" r:id="rId13"/>
    <sheet name="-Admin LÅSA-" sheetId="5" state="hidden" r:id="rId14"/>
    <sheet name="Blad1" sheetId="57" state="hidden" r:id="rId15"/>
  </sheets>
  <externalReferences>
    <externalReference r:id="rId16"/>
    <externalReference r:id="rId17"/>
  </externalReferences>
  <definedNames>
    <definedName name="_xlnm._FilterDatabase" localSheetId="10" hidden="1">'10. Diagram Region &amp; Kommun'!$B$7:$O$17</definedName>
    <definedName name="_xlnm._FilterDatabase" localSheetId="11" hidden="1">'11. Diagram Invånare'!$B$7:$O$17</definedName>
    <definedName name="_xlnm._FilterDatabase" localSheetId="12" hidden="1">'12. Diagram Samhälle'!$B$7:$O$17</definedName>
    <definedName name="_xlnm._FilterDatabase" localSheetId="6" hidden="1">'6. Sammanställning'!$B$7:$O$22</definedName>
    <definedName name="_xlnm._FilterDatabase" localSheetId="7" hidden="1">'7. Sammanställning svårkvant..'!$B$7:$O$22</definedName>
    <definedName name="_xlnm._FilterDatabase" localSheetId="8" hidden="1">'8. Sammanställning Risk &amp; Hinde'!$B$7:$O$22</definedName>
    <definedName name="_xlnm._FilterDatabase" localSheetId="9" hidden="1">'9. Diagram Stat'!$B$7:$O$17</definedName>
    <definedName name="Angelägenhet">'[1]-Admin LÅSA-'!#REF!</definedName>
    <definedName name="ArbetstimmarÅr">'1. Indata'!$D$17</definedName>
    <definedName name="Extern_kostnad_per_timme">'1. Indata'!$D$14</definedName>
    <definedName name="Externt_värde_per_timme">'1. Indata'!$D$16</definedName>
    <definedName name="FörändringsinsatsensTitel">'[1]1. Indata'!#REF!</definedName>
    <definedName name="GenomförbarhetMinskande">'[1]-Admin LÅSA-'!#REF!</definedName>
    <definedName name="GenomförbarhetÖkande">'[1]-Admin LÅSA-'!#REF!</definedName>
    <definedName name="Intern_kostnad_per_timme">'1. Indata'!$D$13</definedName>
    <definedName name="Internt_värde_per_timme">'1. Indata'!$D$15</definedName>
    <definedName name="IntressentKategori">'-Admin LÅSA-'!$AB$7:$AB$14</definedName>
    <definedName name="KalkylAnsvarig">'1. Indata'!$E$5</definedName>
    <definedName name="KalkylDatum">'1. Indata'!$E$6</definedName>
    <definedName name="Kalkylperiod">'[1]1. Indata'!#REF!</definedName>
    <definedName name="Kalkylränta">'[1]1. Indata'!#REF!</definedName>
    <definedName name="KalkylVersion">'1. Indata'!$E$7</definedName>
    <definedName name="Konsekvens">'[1]-Admin LÅSA-'!#REF!</definedName>
    <definedName name="KonsekvensKategori">'[1]-Admin LÅSA-'!#REF!</definedName>
    <definedName name="KostnadEnhet">'-Admin LÅSA-'!$C$14:$C$16</definedName>
    <definedName name="KostnadEnhetExternaTimmar">'-Admin LÅSA-'!$C$16</definedName>
    <definedName name="KostnadEnhetInternaTimmar">'-Admin LÅSA-'!$C$15</definedName>
    <definedName name="KostnadEnhetTKR">'-Admin LÅSA-'!$C$14</definedName>
    <definedName name="KostnadKostnadstyp">'-Admin LÅSA-'!$AE$7:$AE$12</definedName>
    <definedName name="NPV">#REF!</definedName>
    <definedName name="NyttaBetydelse">'[1]-Admin LÅSA-'!#REF!</definedName>
    <definedName name="NyttaEnhet">'-Admin LÅSA-'!$C$7:$C$9</definedName>
    <definedName name="NyttaEnhetExternaTimmar">'-Admin LÅSA-'!$C$9</definedName>
    <definedName name="NyttaEnhetInternaTimmar">'-Admin LÅSA-'!$C$8</definedName>
    <definedName name="NyttaEnhetTKR">'-Admin LÅSA-'!$C$7</definedName>
    <definedName name="NyttaKvalitativKlassificering">'-Admin LÅSA-'!$T$14:$T$29</definedName>
    <definedName name="NyttaKvantitativKlassificering">'-Admin LÅSA-'!$F$7:$F$28</definedName>
    <definedName name="Payback">#REF!</definedName>
    <definedName name="Riskkategori">'[1]-Admin LÅSA-'!#REF!</definedName>
    <definedName name="SammantagetRiskBedömning">'[1]-Admin LÅSA-'!#REF!</definedName>
    <definedName name="Sannolikhet">'[1]-Admin LÅSA-'!#REF!</definedName>
    <definedName name="Startår" localSheetId="5">'[1]1. Indata'!$D$12</definedName>
    <definedName name="Startår">'1. Indata'!$D$12</definedName>
    <definedName name="TotalAngelägenhet">#REF!</definedName>
    <definedName name="TotalGenomförbarhet">#REF!</definedName>
    <definedName name="TotalKostnad">#REF!</definedName>
    <definedName name="TotalNettoNytta">#REF!</definedName>
    <definedName name="TotalNytta">#REF!</definedName>
    <definedName name="_xlnm.Print_Area" localSheetId="2">'2. Kvantifierbara nyttor'!$C$1:$R$23</definedName>
    <definedName name="_xlnm.Print_Area" localSheetId="3">'3. Svårkvantifierbara nyttor'!$C$1:$L$37</definedName>
    <definedName name="_xlnm.Print_Area" localSheetId="4">'4. Kostnader'!$C$1:$R$33</definedName>
    <definedName name="_xlnm.Print_Area" localSheetId="5">'5. Risk- &amp; Hinderanalys'!$A$1:$K$28</definedName>
    <definedName name="_xlnm.Print_Area" localSheetId="0">Intro!$A$1:$M$31</definedName>
    <definedName name="Z_C2C00746_FA4F_4E5C_AD43_BEA5EA13B936_.wvu.Cols" localSheetId="2" hidden="1">'2. Kvantifierbara nyttor'!#REF!</definedName>
    <definedName name="Z_C2C00746_FA4F_4E5C_AD43_BEA5EA13B936_.wvu.Cols" localSheetId="3" hidden="1">'3. Svårkvantifierbara nyttor'!#REF!,'3. Svårkvantifierbara nyttor'!#REF!</definedName>
    <definedName name="Z_C2C00746_FA4F_4E5C_AD43_BEA5EA13B936_.wvu.Cols" localSheetId="4" hidden="1">'4. Kostnader'!#REF!</definedName>
  </definedNames>
  <calcPr calcId="191029"/>
  <customWorkbookViews>
    <customWorkbookView name="TEST-bc-VERKTYG" guid="{C2C00746-FA4F-4E5C-AD43-BEA5EA13B936}" xWindow="-8" yWindow="-8" windowWidth="1928" windowHeight="1056" tabRatio="580"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6" l="1"/>
  <c r="J9" i="56"/>
  <c r="J10" i="56"/>
  <c r="J11" i="56"/>
  <c r="J12" i="56"/>
  <c r="J13" i="56"/>
  <c r="J14" i="56"/>
  <c r="J15" i="56"/>
  <c r="J16" i="56"/>
  <c r="J17" i="56"/>
  <c r="J18" i="56"/>
  <c r="J19" i="56"/>
  <c r="J20" i="56"/>
  <c r="J21" i="56"/>
  <c r="J7" i="56"/>
  <c r="B9" i="58" a="1"/>
  <c r="B9" i="58" s="1"/>
  <c r="D9" i="58" s="1"/>
  <c r="B10" i="58" a="1"/>
  <c r="B10" i="58" s="1"/>
  <c r="D10" i="58" s="1"/>
  <c r="B11" i="58" a="1"/>
  <c r="B11" i="58" s="1"/>
  <c r="D11" i="58" s="1"/>
  <c r="B12" i="58" a="1"/>
  <c r="B12" i="58" s="1"/>
  <c r="D12" i="58" s="1"/>
  <c r="B13" i="58" a="1"/>
  <c r="B13" i="58" s="1"/>
  <c r="B14" i="58" a="1"/>
  <c r="B14" i="58" s="1"/>
  <c r="B15" i="58" a="1"/>
  <c r="B15" i="58" s="1"/>
  <c r="B16" i="58" a="1"/>
  <c r="B16" i="58" s="1"/>
  <c r="C16" i="58" s="1"/>
  <c r="B17" i="58" a="1"/>
  <c r="B17" i="58" s="1"/>
  <c r="C17" i="58" s="1"/>
  <c r="B18" i="58" a="1"/>
  <c r="B18" i="58" s="1"/>
  <c r="C18" i="58" s="1"/>
  <c r="B19" i="58" a="1"/>
  <c r="B19" i="58" s="1"/>
  <c r="B20" i="58" a="1"/>
  <c r="B20" i="58" s="1"/>
  <c r="B21" i="58" a="1"/>
  <c r="B21" i="58" s="1"/>
  <c r="D21" i="58" s="1"/>
  <c r="B22" i="58" a="1"/>
  <c r="B22" i="58" s="1"/>
  <c r="D22" i="58" s="1"/>
  <c r="B8" i="58" a="1"/>
  <c r="B8" i="58" s="1"/>
  <c r="D8" i="58" s="1"/>
  <c r="H5" i="57"/>
  <c r="I5" i="57"/>
  <c r="J5" i="57"/>
  <c r="K5" i="57"/>
  <c r="L5" i="57"/>
  <c r="H6" i="57"/>
  <c r="I6" i="57"/>
  <c r="J6" i="57"/>
  <c r="K6" i="57"/>
  <c r="L6" i="57"/>
  <c r="H7" i="57"/>
  <c r="I7" i="57"/>
  <c r="J7" i="57"/>
  <c r="K7" i="57"/>
  <c r="L7" i="57"/>
  <c r="H8" i="57"/>
  <c r="I8" i="57"/>
  <c r="J8" i="57"/>
  <c r="K8" i="57"/>
  <c r="L8" i="57"/>
  <c r="I9" i="57"/>
  <c r="J9" i="57"/>
  <c r="K9" i="57"/>
  <c r="L9" i="57"/>
  <c r="H9" i="57"/>
  <c r="K19" i="56" l="1"/>
  <c r="K17" i="56"/>
  <c r="K18" i="56"/>
  <c r="K8" i="56"/>
  <c r="K15" i="56"/>
  <c r="K14" i="56"/>
  <c r="K11" i="56"/>
  <c r="K10" i="56"/>
  <c r="K12" i="56"/>
  <c r="K21" i="56"/>
  <c r="K7" i="56"/>
  <c r="K16" i="56"/>
  <c r="K13" i="56"/>
  <c r="K9" i="56"/>
  <c r="K20" i="56"/>
  <c r="D28" i="58"/>
  <c r="E20" i="58"/>
  <c r="C20" i="58"/>
  <c r="D20" i="58"/>
  <c r="E19" i="58"/>
  <c r="C19" i="58"/>
  <c r="D19" i="58"/>
  <c r="D15" i="58"/>
  <c r="E15" i="58"/>
  <c r="C15" i="58"/>
  <c r="D14" i="58"/>
  <c r="E14" i="58"/>
  <c r="C14" i="58"/>
  <c r="D13" i="58"/>
  <c r="E13" i="58"/>
  <c r="C13" i="58"/>
  <c r="E18" i="58"/>
  <c r="E17" i="58"/>
  <c r="E16" i="58"/>
  <c r="D18" i="58"/>
  <c r="C12" i="58"/>
  <c r="D17" i="58"/>
  <c r="C8" i="58"/>
  <c r="C11" i="58"/>
  <c r="D16" i="58"/>
  <c r="C22" i="58"/>
  <c r="C10" i="58"/>
  <c r="C21" i="58"/>
  <c r="C9" i="58"/>
  <c r="E12" i="58"/>
  <c r="E8" i="58"/>
  <c r="E10" i="58"/>
  <c r="E22" i="58"/>
  <c r="E9" i="58"/>
  <c r="E21" i="58"/>
  <c r="E11" i="58"/>
  <c r="E24" i="56" l="1"/>
  <c r="E23" i="58"/>
  <c r="H15" i="57"/>
  <c r="L15" i="57"/>
  <c r="I15" i="57"/>
  <c r="J15" i="57"/>
  <c r="K15" i="57"/>
  <c r="B25" i="54" a="1"/>
  <c r="B25" i="54" s="1"/>
  <c r="B26" i="54" a="1"/>
  <c r="B26" i="54" s="1"/>
  <c r="B27" i="54" a="1"/>
  <c r="B27" i="54" s="1"/>
  <c r="B28" i="54" a="1"/>
  <c r="B28" i="54" s="1"/>
  <c r="B29" i="54" a="1"/>
  <c r="B29" i="54" s="1"/>
  <c r="B30" i="54" a="1"/>
  <c r="B30" i="54" s="1"/>
  <c r="B31" i="54" a="1"/>
  <c r="B31" i="54" s="1"/>
  <c r="B32" i="54" a="1"/>
  <c r="B32" i="54" s="1"/>
  <c r="B33" i="54" a="1"/>
  <c r="B33" i="54" s="1"/>
  <c r="B24" i="54" a="1"/>
  <c r="B24" i="54" s="1"/>
  <c r="B9" i="54" a="1"/>
  <c r="B9" i="54" s="1"/>
  <c r="B10" i="54" a="1"/>
  <c r="B10" i="54" s="1"/>
  <c r="B11" i="54" a="1"/>
  <c r="B11" i="54" s="1"/>
  <c r="B12" i="54" a="1"/>
  <c r="B12" i="54" s="1"/>
  <c r="B13" i="54" a="1"/>
  <c r="B13" i="54" s="1"/>
  <c r="B14" i="54" a="1"/>
  <c r="B14" i="54" s="1"/>
  <c r="B15" i="54" a="1"/>
  <c r="B15" i="54" s="1"/>
  <c r="B16" i="54" a="1"/>
  <c r="B16" i="54" s="1"/>
  <c r="B17" i="54" a="1"/>
  <c r="B17" i="54" s="1"/>
  <c r="B8" i="54" a="1"/>
  <c r="B8" i="54" s="1"/>
  <c r="B25" i="55" a="1"/>
  <c r="B25" i="55" s="1"/>
  <c r="B26" i="55" a="1"/>
  <c r="B26" i="55" s="1"/>
  <c r="B27" i="55" a="1"/>
  <c r="B27" i="55" s="1"/>
  <c r="B28" i="55" a="1"/>
  <c r="B28" i="55" s="1"/>
  <c r="B29" i="55" a="1"/>
  <c r="B29" i="55" s="1"/>
  <c r="B30" i="55" a="1"/>
  <c r="B30" i="55" s="1"/>
  <c r="B31" i="55" a="1"/>
  <c r="B31" i="55" s="1"/>
  <c r="B32" i="55" a="1"/>
  <c r="B32" i="55" s="1"/>
  <c r="B33" i="55" a="1"/>
  <c r="B33" i="55" s="1"/>
  <c r="B24" i="55" a="1"/>
  <c r="B24" i="55" s="1"/>
  <c r="B9" i="55" a="1"/>
  <c r="B9" i="55" s="1"/>
  <c r="B10" i="55" a="1"/>
  <c r="B10" i="55" s="1"/>
  <c r="B11" i="55" a="1"/>
  <c r="B11" i="55" s="1"/>
  <c r="B12" i="55" a="1"/>
  <c r="B12" i="55" s="1"/>
  <c r="B13" i="55" a="1"/>
  <c r="B13" i="55" s="1"/>
  <c r="B14" i="55" a="1"/>
  <c r="B14" i="55" s="1"/>
  <c r="B15" i="55" a="1"/>
  <c r="B15" i="55" s="1"/>
  <c r="B16" i="55" a="1"/>
  <c r="B16" i="55" s="1"/>
  <c r="B17" i="55" a="1"/>
  <c r="B17" i="55" s="1"/>
  <c r="B8" i="55" a="1"/>
  <c r="B8" i="55" s="1"/>
  <c r="O38" i="55"/>
  <c r="E23" i="55"/>
  <c r="F23" i="55" s="1"/>
  <c r="E7" i="55"/>
  <c r="F7" i="55" s="1"/>
  <c r="G7" i="55" s="1"/>
  <c r="H7" i="55" s="1"/>
  <c r="I7" i="55" s="1"/>
  <c r="J7" i="55" s="1"/>
  <c r="K7" i="55" s="1"/>
  <c r="L7" i="55" s="1"/>
  <c r="M7" i="55" s="1"/>
  <c r="N7" i="55" s="1"/>
  <c r="O38" i="54"/>
  <c r="E23" i="54"/>
  <c r="F23" i="54" s="1"/>
  <c r="E7" i="54"/>
  <c r="F7" i="54" s="1"/>
  <c r="G7" i="54" s="1"/>
  <c r="H7" i="54" s="1"/>
  <c r="I7" i="54" s="1"/>
  <c r="J7" i="54" s="1"/>
  <c r="K7" i="54" s="1"/>
  <c r="L7" i="54" s="1"/>
  <c r="M7" i="54" s="1"/>
  <c r="N7" i="54" s="1"/>
  <c r="B33" i="53" a="1"/>
  <c r="B33" i="53" s="1"/>
  <c r="B32" i="53" a="1"/>
  <c r="B32" i="53" s="1"/>
  <c r="B31" i="53" a="1"/>
  <c r="B31" i="53" s="1"/>
  <c r="B30" i="53" a="1"/>
  <c r="B30" i="53" s="1"/>
  <c r="B29" i="53" a="1"/>
  <c r="B29" i="53" s="1"/>
  <c r="B28" i="53" a="1"/>
  <c r="B28" i="53" s="1"/>
  <c r="B27" i="53" a="1"/>
  <c r="B27" i="53" s="1"/>
  <c r="B26" i="53" a="1"/>
  <c r="B26" i="53" s="1"/>
  <c r="B25" i="53" a="1"/>
  <c r="B25" i="53" s="1"/>
  <c r="B24" i="53" a="1"/>
  <c r="B24" i="53" s="1"/>
  <c r="B17" i="53" a="1"/>
  <c r="B17" i="53" s="1"/>
  <c r="B16" i="53" a="1"/>
  <c r="B16" i="53" s="1"/>
  <c r="B15" i="53" a="1"/>
  <c r="B15" i="53" s="1"/>
  <c r="B14" i="53" a="1"/>
  <c r="B14" i="53" s="1"/>
  <c r="B13" i="53" a="1"/>
  <c r="B13" i="53" s="1"/>
  <c r="B12" i="53" a="1"/>
  <c r="B12" i="53" s="1"/>
  <c r="B11" i="53" a="1"/>
  <c r="B11" i="53" s="1"/>
  <c r="B10" i="53" a="1"/>
  <c r="B10" i="53" s="1"/>
  <c r="B9" i="53" a="1"/>
  <c r="B9" i="53" s="1"/>
  <c r="B8" i="53" a="1"/>
  <c r="B8" i="53" s="1"/>
  <c r="O38" i="53"/>
  <c r="E23" i="53"/>
  <c r="E7" i="53"/>
  <c r="F7" i="53" s="1"/>
  <c r="G7" i="53" s="1"/>
  <c r="H7" i="53" s="1"/>
  <c r="I7" i="53" s="1"/>
  <c r="J7" i="53" s="1"/>
  <c r="K7" i="53" s="1"/>
  <c r="L7" i="53" s="1"/>
  <c r="M7" i="53" s="1"/>
  <c r="N7" i="53" s="1"/>
  <c r="B11" i="52" a="1"/>
  <c r="B11" i="52" s="1"/>
  <c r="B12" i="52" a="1"/>
  <c r="B12" i="52" s="1"/>
  <c r="B13" i="52" a="1"/>
  <c r="B13" i="52" s="1"/>
  <c r="B14" i="52" a="1"/>
  <c r="B14" i="52" s="1"/>
  <c r="B15" i="52" a="1"/>
  <c r="B15" i="52" s="1"/>
  <c r="B16" i="52" a="1"/>
  <c r="B16" i="52" s="1"/>
  <c r="B17" i="52" a="1"/>
  <c r="B17" i="52" s="1"/>
  <c r="B18" i="52" a="1"/>
  <c r="B18" i="52" s="1"/>
  <c r="B19" i="52" a="1"/>
  <c r="B19" i="52" s="1"/>
  <c r="B20" i="52" a="1"/>
  <c r="B20" i="52" s="1"/>
  <c r="B21" i="52" a="1"/>
  <c r="B21" i="52" s="1"/>
  <c r="B22" i="52" a="1"/>
  <c r="B22" i="52" s="1"/>
  <c r="F38" i="55" l="1"/>
  <c r="G23" i="55"/>
  <c r="E38" i="55"/>
  <c r="F38" i="54"/>
  <c r="G23" i="54"/>
  <c r="E38" i="54"/>
  <c r="E38" i="53"/>
  <c r="F23" i="53"/>
  <c r="B25" i="48" a="1"/>
  <c r="B25" i="48" s="1"/>
  <c r="B26" i="48" a="1"/>
  <c r="B26" i="48" s="1"/>
  <c r="B27" i="48" a="1"/>
  <c r="B27" i="48" s="1"/>
  <c r="B28" i="48" a="1"/>
  <c r="B28" i="48" s="1"/>
  <c r="B29" i="48" a="1"/>
  <c r="B29" i="48" s="1"/>
  <c r="B30" i="48" a="1"/>
  <c r="B30" i="48" s="1"/>
  <c r="B31" i="48" a="1"/>
  <c r="B31" i="48" s="1"/>
  <c r="B32" i="48" a="1"/>
  <c r="B32" i="48" s="1"/>
  <c r="B33" i="48" a="1"/>
  <c r="B33" i="48" s="1"/>
  <c r="B24" i="48" a="1"/>
  <c r="B24" i="48" s="1"/>
  <c r="B9" i="48" a="1"/>
  <c r="B9" i="48" s="1"/>
  <c r="B10" i="48" a="1"/>
  <c r="B10" i="48" s="1"/>
  <c r="B11" i="48" a="1"/>
  <c r="B11" i="48" s="1"/>
  <c r="B12" i="48" a="1"/>
  <c r="B12" i="48" s="1"/>
  <c r="B13" i="48" a="1"/>
  <c r="B13" i="48" s="1"/>
  <c r="B14" i="48" a="1"/>
  <c r="B14" i="48" s="1"/>
  <c r="B15" i="48" a="1"/>
  <c r="B15" i="48" s="1"/>
  <c r="B16" i="48" a="1"/>
  <c r="B16" i="48" s="1"/>
  <c r="B17" i="48" a="1"/>
  <c r="B17" i="48" s="1"/>
  <c r="B8" i="48" a="1"/>
  <c r="B8" i="48" s="1"/>
  <c r="O38" i="48"/>
  <c r="E23" i="48"/>
  <c r="F23" i="48" s="1"/>
  <c r="E7" i="48"/>
  <c r="F7" i="48" s="1"/>
  <c r="G7" i="48" s="1"/>
  <c r="H7" i="48" s="1"/>
  <c r="I7" i="48" s="1"/>
  <c r="J7" i="48" s="1"/>
  <c r="K7" i="48" s="1"/>
  <c r="L7" i="48" s="1"/>
  <c r="M7" i="48" s="1"/>
  <c r="N7" i="48" s="1"/>
  <c r="P5" i="4"/>
  <c r="Q5" i="4"/>
  <c r="R5" i="4"/>
  <c r="S5" i="4"/>
  <c r="T5" i="4"/>
  <c r="L6" i="4"/>
  <c r="M6" i="4" s="1"/>
  <c r="N6" i="4" s="1"/>
  <c r="O6" i="4" s="1"/>
  <c r="P6" i="4" s="1"/>
  <c r="Q6" i="4" s="1"/>
  <c r="R6" i="4" s="1"/>
  <c r="S6" i="4" s="1"/>
  <c r="T6" i="4" s="1"/>
  <c r="L7" i="4"/>
  <c r="M7" i="4"/>
  <c r="N7" i="4" s="1"/>
  <c r="O7" i="4" s="1"/>
  <c r="P7" i="4" s="1"/>
  <c r="Q7" i="4" s="1"/>
  <c r="R7" i="4" s="1"/>
  <c r="S7" i="4" s="1"/>
  <c r="T7" i="4" s="1"/>
  <c r="L8" i="4"/>
  <c r="M8" i="4"/>
  <c r="N8" i="4"/>
  <c r="O8" i="4"/>
  <c r="P8" i="4"/>
  <c r="Q8" i="4"/>
  <c r="R8" i="4"/>
  <c r="S8" i="4"/>
  <c r="T8" i="4"/>
  <c r="L9" i="4"/>
  <c r="M9" i="4"/>
  <c r="N9" i="4"/>
  <c r="O9" i="4"/>
  <c r="P9" i="4" s="1"/>
  <c r="Q9" i="4" s="1"/>
  <c r="R9" i="4" s="1"/>
  <c r="S9" i="4" s="1"/>
  <c r="T9" i="4" s="1"/>
  <c r="L10" i="4"/>
  <c r="M10" i="4"/>
  <c r="N10" i="4"/>
  <c r="O10" i="4"/>
  <c r="P10" i="4"/>
  <c r="Q10" i="4" s="1"/>
  <c r="R10" i="4" s="1"/>
  <c r="S10" i="4" s="1"/>
  <c r="T10" i="4" s="1"/>
  <c r="L11" i="4"/>
  <c r="M11" i="4"/>
  <c r="N11" i="4"/>
  <c r="O11" i="4"/>
  <c r="P11" i="4"/>
  <c r="Q11" i="4"/>
  <c r="R11" i="4"/>
  <c r="S11" i="4"/>
  <c r="T11" i="4"/>
  <c r="L12" i="4"/>
  <c r="M12" i="4"/>
  <c r="N12" i="4"/>
  <c r="O12" i="4"/>
  <c r="P12" i="4"/>
  <c r="Q12" i="4"/>
  <c r="R12" i="4"/>
  <c r="S12" i="4"/>
  <c r="T12" i="4"/>
  <c r="L13" i="4"/>
  <c r="M13" i="4"/>
  <c r="N13" i="4"/>
  <c r="O13" i="4"/>
  <c r="P13" i="4"/>
  <c r="Q13" i="4"/>
  <c r="R13" i="4"/>
  <c r="S13" i="4"/>
  <c r="T13" i="4"/>
  <c r="L14" i="4"/>
  <c r="M14" i="4"/>
  <c r="N14" i="4"/>
  <c r="O14" i="4"/>
  <c r="P14" i="4"/>
  <c r="Q14" i="4"/>
  <c r="R14" i="4"/>
  <c r="S14" i="4"/>
  <c r="T14" i="4"/>
  <c r="L15" i="4"/>
  <c r="M15" i="4"/>
  <c r="N15" i="4"/>
  <c r="O15" i="4"/>
  <c r="P15" i="4"/>
  <c r="Q15" i="4"/>
  <c r="R15" i="4"/>
  <c r="S15" i="4"/>
  <c r="T15" i="4"/>
  <c r="L16" i="4"/>
  <c r="M16" i="4"/>
  <c r="N16" i="4"/>
  <c r="O16" i="4"/>
  <c r="P16" i="4"/>
  <c r="Q16" i="4"/>
  <c r="R16" i="4"/>
  <c r="S16" i="4"/>
  <c r="T16" i="4"/>
  <c r="L17" i="4"/>
  <c r="M17" i="4"/>
  <c r="N17" i="4"/>
  <c r="O17" i="4"/>
  <c r="P17" i="4"/>
  <c r="Q17" i="4"/>
  <c r="R17" i="4"/>
  <c r="S17" i="4"/>
  <c r="T17" i="4"/>
  <c r="L18" i="4"/>
  <c r="M18" i="4"/>
  <c r="N18" i="4"/>
  <c r="O18" i="4"/>
  <c r="P18" i="4"/>
  <c r="Q18" i="4"/>
  <c r="R18" i="4"/>
  <c r="S18" i="4"/>
  <c r="T18" i="4"/>
  <c r="L19" i="4"/>
  <c r="M19" i="4"/>
  <c r="N19" i="4"/>
  <c r="O19" i="4"/>
  <c r="P19" i="4"/>
  <c r="Q19" i="4"/>
  <c r="R19" i="4"/>
  <c r="S19" i="4"/>
  <c r="T19" i="4"/>
  <c r="L5" i="4"/>
  <c r="M5" i="4" s="1"/>
  <c r="W6" i="10"/>
  <c r="X6" i="10"/>
  <c r="Y6" i="10"/>
  <c r="Z6" i="10"/>
  <c r="AA6" i="10"/>
  <c r="T7" i="10"/>
  <c r="U7" i="10"/>
  <c r="V7" i="10"/>
  <c r="W7" i="10"/>
  <c r="X7" i="10"/>
  <c r="Y7" i="10"/>
  <c r="Z7" i="10"/>
  <c r="AA7" i="10"/>
  <c r="T8" i="10"/>
  <c r="U8" i="10"/>
  <c r="V8" i="10"/>
  <c r="W8" i="10"/>
  <c r="X8" i="10"/>
  <c r="Y8" i="10"/>
  <c r="Z8" i="10"/>
  <c r="AA8" i="10"/>
  <c r="Y9" i="10"/>
  <c r="Z9" i="10"/>
  <c r="AA9" i="10"/>
  <c r="T10" i="10"/>
  <c r="U10" i="10"/>
  <c r="V10" i="10"/>
  <c r="W10" i="10"/>
  <c r="X10" i="10"/>
  <c r="Y10" i="10"/>
  <c r="Z10" i="10"/>
  <c r="AA10" i="10"/>
  <c r="T11" i="10"/>
  <c r="U11" i="10"/>
  <c r="V11" i="10"/>
  <c r="W11" i="10"/>
  <c r="X11" i="10"/>
  <c r="Y11" i="10"/>
  <c r="Z11" i="10"/>
  <c r="AA11" i="10"/>
  <c r="B33" i="47" a="1"/>
  <c r="B33" i="47" s="1"/>
  <c r="B34" i="47" a="1"/>
  <c r="B34" i="47" s="1"/>
  <c r="B35" i="47" a="1"/>
  <c r="B35" i="47" s="1"/>
  <c r="B36" i="47" a="1"/>
  <c r="B36" i="47" s="1"/>
  <c r="B37" i="47" a="1"/>
  <c r="B37" i="47" s="1"/>
  <c r="B38" i="47" a="1"/>
  <c r="B38" i="47" s="1"/>
  <c r="B39" i="47" a="1"/>
  <c r="B39" i="47" s="1"/>
  <c r="B40" i="47" a="1"/>
  <c r="B40" i="47" s="1"/>
  <c r="B41" i="47" a="1"/>
  <c r="B41" i="47" s="1"/>
  <c r="B42" i="47" a="1"/>
  <c r="B42" i="47" s="1"/>
  <c r="B43" i="47" a="1"/>
  <c r="B43" i="47" s="1"/>
  <c r="B19" i="47" a="1"/>
  <c r="B19" i="47" s="1"/>
  <c r="O48" i="47"/>
  <c r="E28" i="47"/>
  <c r="E48" i="47" s="1"/>
  <c r="E7" i="47"/>
  <c r="F7" i="47" s="1"/>
  <c r="G7" i="47" s="1"/>
  <c r="H7" i="47" s="1"/>
  <c r="I7" i="47" s="1"/>
  <c r="J7" i="47" s="1"/>
  <c r="K7" i="47" s="1"/>
  <c r="L7" i="47" s="1"/>
  <c r="M7" i="47" s="1"/>
  <c r="N7" i="47" s="1"/>
  <c r="C19" i="4"/>
  <c r="V19" i="4"/>
  <c r="C18" i="4"/>
  <c r="V18" i="4"/>
  <c r="C17" i="4"/>
  <c r="V17" i="4"/>
  <c r="C16" i="4"/>
  <c r="V16" i="4"/>
  <c r="C15" i="4"/>
  <c r="V15" i="4"/>
  <c r="C14" i="4"/>
  <c r="V14" i="4"/>
  <c r="C13" i="4"/>
  <c r="V13" i="4"/>
  <c r="C12" i="4"/>
  <c r="V12" i="4"/>
  <c r="C11" i="4"/>
  <c r="V11" i="4"/>
  <c r="C10" i="4"/>
  <c r="V10" i="4"/>
  <c r="C9" i="4"/>
  <c r="V9" i="4"/>
  <c r="C25" i="12"/>
  <c r="N25" i="12"/>
  <c r="O25" i="12"/>
  <c r="P25" i="12"/>
  <c r="C24" i="12"/>
  <c r="N24" i="12"/>
  <c r="O24" i="12"/>
  <c r="P24" i="12"/>
  <c r="C23" i="12"/>
  <c r="N23" i="12"/>
  <c r="O23" i="12"/>
  <c r="P23" i="12"/>
  <c r="C22" i="12"/>
  <c r="N22" i="12"/>
  <c r="O22" i="12"/>
  <c r="P22" i="12"/>
  <c r="C21" i="12"/>
  <c r="N21" i="12"/>
  <c r="O21" i="12"/>
  <c r="P21" i="12"/>
  <c r="C20" i="12"/>
  <c r="N20" i="12"/>
  <c r="O20" i="12"/>
  <c r="P20" i="12"/>
  <c r="C19" i="12"/>
  <c r="N19" i="12"/>
  <c r="O19" i="12"/>
  <c r="P19" i="12"/>
  <c r="C18" i="12"/>
  <c r="N18" i="12"/>
  <c r="O18" i="12"/>
  <c r="P18" i="12"/>
  <c r="C17" i="12"/>
  <c r="N17" i="12"/>
  <c r="O17" i="12"/>
  <c r="P17" i="12"/>
  <c r="C16" i="12"/>
  <c r="N16" i="12"/>
  <c r="O16" i="12"/>
  <c r="P16" i="12"/>
  <c r="C15" i="12"/>
  <c r="N15" i="12"/>
  <c r="O15" i="12"/>
  <c r="P15" i="12"/>
  <c r="C14" i="12"/>
  <c r="N14" i="12"/>
  <c r="O14" i="12"/>
  <c r="P14" i="12"/>
  <c r="C19" i="10"/>
  <c r="O19" i="10"/>
  <c r="R19" i="10" s="1"/>
  <c r="S19" i="10" s="1"/>
  <c r="T19" i="10" s="1"/>
  <c r="U19" i="10" s="1"/>
  <c r="V19" i="10" s="1"/>
  <c r="W19" i="10" s="1"/>
  <c r="X19" i="10" s="1"/>
  <c r="Y19" i="10" s="1"/>
  <c r="Z19" i="10" s="1"/>
  <c r="AA19" i="10" s="1"/>
  <c r="AC19" i="10"/>
  <c r="C18" i="10"/>
  <c r="B21" i="47" s="1" a="1"/>
  <c r="B21" i="47" s="1"/>
  <c r="O18" i="10"/>
  <c r="R18" i="10" s="1"/>
  <c r="S18" i="10" s="1"/>
  <c r="T18" i="10" s="1"/>
  <c r="U18" i="10" s="1"/>
  <c r="V18" i="10" s="1"/>
  <c r="W18" i="10" s="1"/>
  <c r="X18" i="10" s="1"/>
  <c r="Y18" i="10" s="1"/>
  <c r="Z18" i="10" s="1"/>
  <c r="AA18" i="10" s="1"/>
  <c r="AC18" i="10"/>
  <c r="C17" i="10"/>
  <c r="B20" i="47" s="1" a="1"/>
  <c r="B20" i="47" s="1"/>
  <c r="O17" i="10"/>
  <c r="R17" i="10" s="1"/>
  <c r="S17" i="10" s="1"/>
  <c r="T17" i="10" s="1"/>
  <c r="U17" i="10" s="1"/>
  <c r="V17" i="10" s="1"/>
  <c r="W17" i="10" s="1"/>
  <c r="X17" i="10" s="1"/>
  <c r="Y17" i="10" s="1"/>
  <c r="Z17" i="10" s="1"/>
  <c r="AA17" i="10" s="1"/>
  <c r="AC17" i="10"/>
  <c r="C16" i="10"/>
  <c r="O16" i="10"/>
  <c r="R16" i="10" s="1"/>
  <c r="S16" i="10" s="1"/>
  <c r="T16" i="10" s="1"/>
  <c r="U16" i="10" s="1"/>
  <c r="V16" i="10" s="1"/>
  <c r="W16" i="10" s="1"/>
  <c r="X16" i="10" s="1"/>
  <c r="Y16" i="10" s="1"/>
  <c r="Z16" i="10" s="1"/>
  <c r="AA16" i="10" s="1"/>
  <c r="AC16" i="10"/>
  <c r="C15" i="10"/>
  <c r="B18" i="47" s="1" a="1"/>
  <c r="B18" i="47" s="1"/>
  <c r="O15" i="10"/>
  <c r="R15" i="10" s="1"/>
  <c r="S15" i="10" s="1"/>
  <c r="T15" i="10" s="1"/>
  <c r="U15" i="10" s="1"/>
  <c r="V15" i="10" s="1"/>
  <c r="W15" i="10" s="1"/>
  <c r="X15" i="10" s="1"/>
  <c r="Y15" i="10" s="1"/>
  <c r="Z15" i="10" s="1"/>
  <c r="AA15" i="10" s="1"/>
  <c r="AC15" i="10"/>
  <c r="O13" i="10"/>
  <c r="R13" i="10" s="1"/>
  <c r="S13" i="10" s="1"/>
  <c r="T13" i="10" s="1"/>
  <c r="U13" i="10" s="1"/>
  <c r="V13" i="10" s="1"/>
  <c r="W13" i="10" s="1"/>
  <c r="X13" i="10" s="1"/>
  <c r="Y13" i="10" s="1"/>
  <c r="Z13" i="10" s="1"/>
  <c r="AA13" i="10" s="1"/>
  <c r="O14" i="10"/>
  <c r="R14" i="10" s="1"/>
  <c r="S14" i="10" s="1"/>
  <c r="T14" i="10" s="1"/>
  <c r="U14" i="10" s="1"/>
  <c r="V14" i="10" s="1"/>
  <c r="W14" i="10" s="1"/>
  <c r="X14" i="10" s="1"/>
  <c r="Y14" i="10" s="1"/>
  <c r="Z14" i="10" s="1"/>
  <c r="AA14" i="10" s="1"/>
  <c r="AC13" i="10"/>
  <c r="AC14" i="10"/>
  <c r="C13" i="10"/>
  <c r="B16" i="47" s="1" a="1"/>
  <c r="B16" i="47" s="1"/>
  <c r="C14" i="10"/>
  <c r="B17" i="47" s="1" a="1"/>
  <c r="B17" i="47" s="1"/>
  <c r="O8" i="10"/>
  <c r="R8" i="10" s="1"/>
  <c r="S8" i="10" s="1"/>
  <c r="O9" i="10"/>
  <c r="R9" i="10" s="1"/>
  <c r="S9" i="10" s="1"/>
  <c r="T9" i="10" s="1"/>
  <c r="U9" i="10" s="1"/>
  <c r="V9" i="10" s="1"/>
  <c r="W9" i="10" s="1"/>
  <c r="X9" i="10" s="1"/>
  <c r="O10" i="10"/>
  <c r="R10" i="10" s="1"/>
  <c r="S10" i="10" s="1"/>
  <c r="O11" i="10"/>
  <c r="R11" i="10" s="1"/>
  <c r="S11" i="10" s="1"/>
  <c r="O12" i="10"/>
  <c r="R12" i="10" s="1"/>
  <c r="S12" i="10" s="1"/>
  <c r="T12" i="10" s="1"/>
  <c r="U12" i="10" s="1"/>
  <c r="V12" i="10" s="1"/>
  <c r="W12" i="10" s="1"/>
  <c r="X12" i="10" s="1"/>
  <c r="Y12" i="10" s="1"/>
  <c r="Z12" i="10" s="1"/>
  <c r="AA12" i="10" s="1"/>
  <c r="AC8" i="10"/>
  <c r="AC9" i="10"/>
  <c r="AC10" i="10"/>
  <c r="AC11" i="10"/>
  <c r="AC12" i="10"/>
  <c r="C8" i="10"/>
  <c r="B11" i="47" s="1" a="1"/>
  <c r="B11" i="47" s="1"/>
  <c r="C9" i="10"/>
  <c r="C10" i="10"/>
  <c r="B13" i="47" s="1" a="1"/>
  <c r="B13" i="47" s="1"/>
  <c r="C11" i="10"/>
  <c r="C12" i="10"/>
  <c r="B15" i="47" s="1" a="1"/>
  <c r="B15" i="47" s="1"/>
  <c r="C7" i="10"/>
  <c r="B10" i="47" s="1" a="1"/>
  <c r="B10" i="47" s="1"/>
  <c r="O7" i="10"/>
  <c r="R7" i="10" s="1"/>
  <c r="S7" i="10" s="1"/>
  <c r="AC7" i="10"/>
  <c r="O5" i="10"/>
  <c r="G42" i="47" l="1"/>
  <c r="H42" i="47"/>
  <c r="I42" i="47"/>
  <c r="J42" i="47"/>
  <c r="L42" i="47"/>
  <c r="M42" i="47"/>
  <c r="F42" i="47"/>
  <c r="K42" i="47"/>
  <c r="E42" i="47"/>
  <c r="N42" i="47"/>
  <c r="O42" i="47"/>
  <c r="F41" i="47"/>
  <c r="G41" i="47"/>
  <c r="E41" i="47"/>
  <c r="H41" i="47"/>
  <c r="L41" i="47"/>
  <c r="I41" i="47"/>
  <c r="J41" i="47"/>
  <c r="K41" i="47"/>
  <c r="M41" i="47"/>
  <c r="N41" i="47"/>
  <c r="O41" i="47"/>
  <c r="J39" i="47"/>
  <c r="K39" i="47"/>
  <c r="E39" i="47"/>
  <c r="L39" i="47"/>
  <c r="M39" i="47"/>
  <c r="F39" i="47"/>
  <c r="G39" i="47"/>
  <c r="H39" i="47"/>
  <c r="I39" i="47"/>
  <c r="N39" i="47"/>
  <c r="O39" i="47"/>
  <c r="F37" i="47"/>
  <c r="G37" i="47"/>
  <c r="I37" i="47"/>
  <c r="J37" i="47"/>
  <c r="K37" i="47"/>
  <c r="M37" i="47"/>
  <c r="N37" i="47"/>
  <c r="E37" i="47"/>
  <c r="H37" i="47"/>
  <c r="L37" i="47"/>
  <c r="O37" i="47"/>
  <c r="J35" i="47"/>
  <c r="K35" i="47"/>
  <c r="L35" i="47"/>
  <c r="M35" i="47"/>
  <c r="N35" i="47"/>
  <c r="G35" i="47"/>
  <c r="E35" i="47"/>
  <c r="H35" i="47"/>
  <c r="I35" i="47"/>
  <c r="F35" i="47"/>
  <c r="O35" i="47"/>
  <c r="M36" i="47"/>
  <c r="N36" i="47"/>
  <c r="I36" i="47"/>
  <c r="F36" i="47"/>
  <c r="G36" i="47"/>
  <c r="H36" i="47"/>
  <c r="J36" i="47"/>
  <c r="K36" i="47"/>
  <c r="E36" i="47"/>
  <c r="L36" i="47"/>
  <c r="O36" i="47"/>
  <c r="M40" i="47"/>
  <c r="N40" i="47"/>
  <c r="E40" i="47"/>
  <c r="F40" i="47"/>
  <c r="G40" i="47"/>
  <c r="H40" i="47"/>
  <c r="J40" i="47"/>
  <c r="K40" i="47"/>
  <c r="L40" i="47"/>
  <c r="I40" i="47"/>
  <c r="O40" i="47"/>
  <c r="F33" i="47"/>
  <c r="G33" i="47"/>
  <c r="E33" i="47"/>
  <c r="L33" i="47"/>
  <c r="I33" i="47"/>
  <c r="J33" i="47"/>
  <c r="K33" i="47"/>
  <c r="M33" i="47"/>
  <c r="N33" i="47"/>
  <c r="H33" i="47"/>
  <c r="O33" i="47"/>
  <c r="J43" i="47"/>
  <c r="K43" i="47"/>
  <c r="L43" i="47"/>
  <c r="M43" i="47"/>
  <c r="N43" i="47"/>
  <c r="E43" i="47"/>
  <c r="G43" i="47"/>
  <c r="H43" i="47"/>
  <c r="I43" i="47"/>
  <c r="F43" i="47"/>
  <c r="O43" i="47"/>
  <c r="G38" i="47"/>
  <c r="E38" i="47"/>
  <c r="H38" i="47"/>
  <c r="I38" i="47"/>
  <c r="J38" i="47"/>
  <c r="K38" i="47"/>
  <c r="L38" i="47"/>
  <c r="M38" i="47"/>
  <c r="N38" i="47"/>
  <c r="F38" i="47"/>
  <c r="O38" i="47"/>
  <c r="G34" i="47"/>
  <c r="H34" i="47"/>
  <c r="I34" i="47"/>
  <c r="J34" i="47"/>
  <c r="K34" i="47"/>
  <c r="E34" i="47"/>
  <c r="L34" i="47"/>
  <c r="M34" i="47"/>
  <c r="N34" i="47"/>
  <c r="F34" i="47"/>
  <c r="O34" i="47"/>
  <c r="M12" i="53"/>
  <c r="N5" i="4"/>
  <c r="G38" i="55"/>
  <c r="H23" i="55"/>
  <c r="G38" i="54"/>
  <c r="H23" i="54"/>
  <c r="F38" i="53"/>
  <c r="G23" i="53"/>
  <c r="M22" i="12"/>
  <c r="M25" i="12"/>
  <c r="M19" i="12"/>
  <c r="M24" i="12"/>
  <c r="M9" i="48"/>
  <c r="J10" i="48"/>
  <c r="D17" i="48"/>
  <c r="G23" i="48"/>
  <c r="F38" i="48"/>
  <c r="E12" i="48"/>
  <c r="I11" i="48"/>
  <c r="C13" i="48"/>
  <c r="L14" i="48"/>
  <c r="K15" i="48"/>
  <c r="E38" i="48"/>
  <c r="U17" i="4"/>
  <c r="F28" i="47"/>
  <c r="F48" i="47" s="1"/>
  <c r="U18" i="4"/>
  <c r="U16" i="4"/>
  <c r="U15" i="4"/>
  <c r="U14" i="4"/>
  <c r="U12" i="4"/>
  <c r="U11" i="4"/>
  <c r="B22" i="47" a="1"/>
  <c r="B22" i="47" s="1"/>
  <c r="B14" i="47" a="1"/>
  <c r="B14" i="47" s="1"/>
  <c r="B12" i="47" a="1"/>
  <c r="B12" i="47" s="1"/>
  <c r="U10" i="4"/>
  <c r="U9" i="4"/>
  <c r="U13" i="4"/>
  <c r="AB13" i="10"/>
  <c r="AB9" i="10"/>
  <c r="AB8" i="10"/>
  <c r="O11" i="53" s="1"/>
  <c r="AB19" i="10"/>
  <c r="AB7" i="10"/>
  <c r="AB10" i="10"/>
  <c r="AB18" i="10"/>
  <c r="M21" i="12"/>
  <c r="M23" i="12"/>
  <c r="M15" i="12"/>
  <c r="M20" i="12"/>
  <c r="M18" i="12"/>
  <c r="M17" i="12"/>
  <c r="M16" i="12"/>
  <c r="M14" i="12"/>
  <c r="C6" i="10"/>
  <c r="O6" i="10"/>
  <c r="R6" i="10" s="1"/>
  <c r="AC6" i="10"/>
  <c r="O11" i="12"/>
  <c r="R5" i="10"/>
  <c r="C8" i="4"/>
  <c r="V8" i="4"/>
  <c r="C5" i="10"/>
  <c r="H13" i="53" s="1"/>
  <c r="AC5" i="10"/>
  <c r="C13" i="12"/>
  <c r="B10" i="52" s="1" a="1"/>
  <c r="B10" i="52" s="1"/>
  <c r="N13" i="12"/>
  <c r="O13" i="12"/>
  <c r="P13" i="12"/>
  <c r="C12" i="12"/>
  <c r="N12" i="12"/>
  <c r="O12" i="12"/>
  <c r="P12" i="12"/>
  <c r="C11" i="12"/>
  <c r="N10" i="48" l="1"/>
  <c r="N14" i="53"/>
  <c r="K14" i="55"/>
  <c r="L14" i="55"/>
  <c r="E11" i="54"/>
  <c r="I15" i="48"/>
  <c r="K14" i="48"/>
  <c r="N13" i="48"/>
  <c r="H11" i="48"/>
  <c r="G12" i="48"/>
  <c r="L17" i="48"/>
  <c r="I10" i="48"/>
  <c r="L9" i="48"/>
  <c r="C16" i="48"/>
  <c r="H12" i="53"/>
  <c r="N10" i="53"/>
  <c r="L15" i="53"/>
  <c r="K15" i="53"/>
  <c r="H13" i="55"/>
  <c r="M13" i="55"/>
  <c r="L13" i="55"/>
  <c r="J13" i="55"/>
  <c r="I12" i="55"/>
  <c r="K13" i="55"/>
  <c r="M9" i="55"/>
  <c r="J9" i="55"/>
  <c r="I12" i="54"/>
  <c r="K12" i="54"/>
  <c r="I8" i="54"/>
  <c r="H12" i="54"/>
  <c r="H10" i="54"/>
  <c r="N15" i="53"/>
  <c r="N11" i="53"/>
  <c r="L10" i="53"/>
  <c r="E15" i="55"/>
  <c r="H9" i="55"/>
  <c r="M15" i="55"/>
  <c r="K10" i="55"/>
  <c r="I10" i="54"/>
  <c r="E9" i="54"/>
  <c r="J8" i="54"/>
  <c r="K13" i="53"/>
  <c r="K15" i="54"/>
  <c r="L11" i="55"/>
  <c r="J15" i="48"/>
  <c r="N14" i="48"/>
  <c r="E13" i="48"/>
  <c r="K11" i="48"/>
  <c r="F12" i="48"/>
  <c r="N17" i="48"/>
  <c r="K10" i="48"/>
  <c r="D9" i="48"/>
  <c r="E16" i="48"/>
  <c r="K12" i="53"/>
  <c r="G14" i="54"/>
  <c r="E13" i="53"/>
  <c r="N9" i="53"/>
  <c r="N13" i="55"/>
  <c r="G9" i="55"/>
  <c r="L10" i="55"/>
  <c r="F9" i="55"/>
  <c r="N9" i="55"/>
  <c r="M10" i="55"/>
  <c r="H11" i="54"/>
  <c r="K8" i="55"/>
  <c r="H8" i="54"/>
  <c r="K8" i="54"/>
  <c r="I13" i="54"/>
  <c r="N14" i="54"/>
  <c r="L12" i="55"/>
  <c r="F13" i="53"/>
  <c r="D16" i="48"/>
  <c r="G12" i="53"/>
  <c r="N12" i="53"/>
  <c r="H15" i="53"/>
  <c r="L9" i="55"/>
  <c r="M15" i="48"/>
  <c r="D14" i="48"/>
  <c r="F13" i="48"/>
  <c r="L11" i="48"/>
  <c r="H12" i="48"/>
  <c r="M17" i="48"/>
  <c r="M10" i="48"/>
  <c r="N9" i="48"/>
  <c r="F16" i="48"/>
  <c r="K14" i="54"/>
  <c r="K13" i="54"/>
  <c r="G11" i="53"/>
  <c r="H11" i="53"/>
  <c r="E10" i="55"/>
  <c r="E14" i="55"/>
  <c r="F13" i="54"/>
  <c r="N10" i="55"/>
  <c r="J12" i="54"/>
  <c r="G12" i="54"/>
  <c r="F8" i="54"/>
  <c r="G9" i="54"/>
  <c r="I9" i="55"/>
  <c r="L14" i="54"/>
  <c r="H15" i="54"/>
  <c r="F14" i="53"/>
  <c r="I14" i="54"/>
  <c r="N15" i="48"/>
  <c r="E14" i="48"/>
  <c r="G13" i="48"/>
  <c r="M11" i="48"/>
  <c r="J12" i="48"/>
  <c r="C17" i="48"/>
  <c r="L10" i="48"/>
  <c r="C9" i="48"/>
  <c r="H16" i="48"/>
  <c r="E12" i="53"/>
  <c r="N13" i="54"/>
  <c r="I15" i="53"/>
  <c r="J15" i="53"/>
  <c r="M14" i="55"/>
  <c r="F14" i="55"/>
  <c r="L11" i="54"/>
  <c r="I14" i="53"/>
  <c r="E9" i="55"/>
  <c r="L12" i="54"/>
  <c r="M10" i="54"/>
  <c r="K9" i="54"/>
  <c r="N8" i="54"/>
  <c r="F10" i="54"/>
  <c r="I11" i="54"/>
  <c r="F15" i="53"/>
  <c r="I11" i="53"/>
  <c r="L15" i="54"/>
  <c r="J10" i="54"/>
  <c r="G13" i="53"/>
  <c r="G13" i="54"/>
  <c r="C15" i="48"/>
  <c r="F14" i="48"/>
  <c r="I13" i="48"/>
  <c r="C11" i="48"/>
  <c r="I12" i="48"/>
  <c r="G17" i="48"/>
  <c r="D10" i="48"/>
  <c r="G9" i="48"/>
  <c r="J16" i="48"/>
  <c r="L11" i="53"/>
  <c r="L13" i="54"/>
  <c r="M15" i="53"/>
  <c r="H8" i="55"/>
  <c r="J9" i="53"/>
  <c r="H13" i="54"/>
  <c r="J14" i="53"/>
  <c r="E11" i="53"/>
  <c r="N15" i="54"/>
  <c r="J11" i="55"/>
  <c r="L12" i="53"/>
  <c r="J8" i="55"/>
  <c r="L10" i="54"/>
  <c r="K9" i="55"/>
  <c r="G11" i="54"/>
  <c r="M10" i="53"/>
  <c r="L13" i="53"/>
  <c r="G14" i="53"/>
  <c r="D15" i="48"/>
  <c r="M14" i="48"/>
  <c r="J13" i="48"/>
  <c r="D11" i="48"/>
  <c r="L12" i="48"/>
  <c r="H17" i="48"/>
  <c r="E10" i="48"/>
  <c r="H9" i="48"/>
  <c r="K16" i="48"/>
  <c r="M13" i="54"/>
  <c r="L9" i="53"/>
  <c r="M12" i="54"/>
  <c r="N12" i="55"/>
  <c r="G15" i="53"/>
  <c r="E15" i="54"/>
  <c r="H10" i="53"/>
  <c r="J9" i="54"/>
  <c r="J10" i="55"/>
  <c r="E12" i="55"/>
  <c r="F8" i="55"/>
  <c r="I9" i="54"/>
  <c r="K11" i="54"/>
  <c r="H9" i="54"/>
  <c r="E12" i="54"/>
  <c r="J13" i="53"/>
  <c r="I15" i="54"/>
  <c r="M15" i="54"/>
  <c r="M11" i="55"/>
  <c r="C14" i="48"/>
  <c r="K12" i="48"/>
  <c r="I16" i="48"/>
  <c r="M11" i="54"/>
  <c r="N10" i="54"/>
  <c r="E15" i="48"/>
  <c r="G14" i="48"/>
  <c r="D13" i="48"/>
  <c r="E11" i="48"/>
  <c r="M12" i="48"/>
  <c r="F17" i="48"/>
  <c r="C10" i="48"/>
  <c r="I9" i="48"/>
  <c r="L16" i="48"/>
  <c r="H14" i="54"/>
  <c r="F11" i="53"/>
  <c r="M14" i="54"/>
  <c r="E13" i="55"/>
  <c r="H11" i="55"/>
  <c r="K10" i="53"/>
  <c r="K11" i="53"/>
  <c r="M8" i="55"/>
  <c r="G12" i="55"/>
  <c r="G15" i="55"/>
  <c r="M8" i="54"/>
  <c r="E10" i="54"/>
  <c r="G10" i="54"/>
  <c r="F12" i="54"/>
  <c r="M14" i="53"/>
  <c r="J12" i="53"/>
  <c r="E13" i="54"/>
  <c r="N11" i="48"/>
  <c r="F15" i="48"/>
  <c r="F11" i="48"/>
  <c r="N12" i="48"/>
  <c r="I17" i="48"/>
  <c r="F10" i="48"/>
  <c r="M16" i="48"/>
  <c r="C8" i="48"/>
  <c r="I12" i="53"/>
  <c r="F14" i="54"/>
  <c r="F15" i="54"/>
  <c r="K11" i="55"/>
  <c r="G10" i="53"/>
  <c r="N8" i="55"/>
  <c r="E11" i="55"/>
  <c r="G8" i="55"/>
  <c r="N15" i="55"/>
  <c r="L9" i="54"/>
  <c r="G8" i="54"/>
  <c r="F11" i="54"/>
  <c r="N12" i="54"/>
  <c r="G15" i="54"/>
  <c r="M13" i="53"/>
  <c r="E10" i="53"/>
  <c r="D11" i="55"/>
  <c r="F15" i="55"/>
  <c r="L16" i="55"/>
  <c r="J17" i="55"/>
  <c r="G14" i="55"/>
  <c r="J16" i="54"/>
  <c r="D14" i="54"/>
  <c r="F17" i="54"/>
  <c r="D8" i="53"/>
  <c r="O16" i="53"/>
  <c r="L17" i="53"/>
  <c r="F16" i="53"/>
  <c r="C11" i="55"/>
  <c r="D15" i="55"/>
  <c r="J16" i="55"/>
  <c r="I17" i="55"/>
  <c r="D14" i="55"/>
  <c r="G16" i="54"/>
  <c r="C14" i="54"/>
  <c r="D12" i="54"/>
  <c r="E17" i="54"/>
  <c r="C8" i="53"/>
  <c r="M16" i="53"/>
  <c r="C16" i="53"/>
  <c r="K17" i="53"/>
  <c r="C17" i="53"/>
  <c r="I11" i="55"/>
  <c r="C15" i="55"/>
  <c r="K16" i="55"/>
  <c r="G17" i="55"/>
  <c r="C14" i="55"/>
  <c r="K16" i="54"/>
  <c r="D13" i="54"/>
  <c r="O17" i="54"/>
  <c r="N16" i="53"/>
  <c r="I17" i="53"/>
  <c r="M17" i="54"/>
  <c r="N11" i="55"/>
  <c r="L15" i="55"/>
  <c r="F16" i="55"/>
  <c r="C17" i="55"/>
  <c r="D9" i="55"/>
  <c r="N14" i="55"/>
  <c r="I16" i="54"/>
  <c r="C13" i="54"/>
  <c r="D8" i="54"/>
  <c r="C17" i="54"/>
  <c r="L16" i="53"/>
  <c r="H17" i="53"/>
  <c r="D9" i="53"/>
  <c r="D16" i="54"/>
  <c r="K15" i="55"/>
  <c r="I16" i="55"/>
  <c r="H17" i="55"/>
  <c r="C9" i="55"/>
  <c r="H16" i="54"/>
  <c r="D9" i="54"/>
  <c r="N17" i="54"/>
  <c r="K16" i="53"/>
  <c r="G17" i="53"/>
  <c r="C9" i="53"/>
  <c r="E16" i="55"/>
  <c r="H16" i="55"/>
  <c r="F17" i="55"/>
  <c r="I10" i="55"/>
  <c r="F16" i="54"/>
  <c r="C9" i="54"/>
  <c r="L17" i="54"/>
  <c r="D14" i="53"/>
  <c r="J16" i="53"/>
  <c r="F17" i="53"/>
  <c r="C11" i="53"/>
  <c r="D16" i="55"/>
  <c r="N17" i="55"/>
  <c r="E17" i="55"/>
  <c r="H10" i="55"/>
  <c r="E16" i="54"/>
  <c r="D11" i="54"/>
  <c r="D15" i="54"/>
  <c r="J17" i="54"/>
  <c r="C14" i="53"/>
  <c r="I16" i="53"/>
  <c r="E17" i="53"/>
  <c r="J11" i="53"/>
  <c r="D11" i="53"/>
  <c r="D12" i="55"/>
  <c r="O16" i="55"/>
  <c r="M17" i="55"/>
  <c r="G10" i="55"/>
  <c r="O16" i="54"/>
  <c r="C11" i="54"/>
  <c r="C15" i="54"/>
  <c r="K17" i="54"/>
  <c r="H16" i="53"/>
  <c r="D17" i="53"/>
  <c r="I13" i="53"/>
  <c r="C12" i="55"/>
  <c r="C16" i="55"/>
  <c r="O17" i="55"/>
  <c r="C13" i="55"/>
  <c r="D10" i="55"/>
  <c r="C16" i="54"/>
  <c r="D10" i="54"/>
  <c r="I17" i="54"/>
  <c r="C13" i="53"/>
  <c r="G16" i="53"/>
  <c r="D10" i="53"/>
  <c r="C15" i="53"/>
  <c r="D13" i="53"/>
  <c r="D8" i="55"/>
  <c r="M12" i="55"/>
  <c r="N16" i="55"/>
  <c r="L17" i="55"/>
  <c r="G13" i="55"/>
  <c r="C10" i="55"/>
  <c r="M16" i="54"/>
  <c r="C12" i="54"/>
  <c r="C10" i="54"/>
  <c r="G17" i="54"/>
  <c r="L14" i="53"/>
  <c r="F10" i="53"/>
  <c r="E16" i="53"/>
  <c r="J17" i="53"/>
  <c r="N17" i="53"/>
  <c r="C8" i="55"/>
  <c r="G16" i="55"/>
  <c r="K17" i="55"/>
  <c r="F13" i="55"/>
  <c r="J14" i="55"/>
  <c r="N16" i="54"/>
  <c r="C8" i="54"/>
  <c r="D17" i="54"/>
  <c r="D12" i="53"/>
  <c r="C10" i="53"/>
  <c r="H15" i="55"/>
  <c r="M16" i="55"/>
  <c r="D17" i="55"/>
  <c r="D13" i="55"/>
  <c r="I14" i="55"/>
  <c r="L16" i="54"/>
  <c r="E14" i="54"/>
  <c r="H17" i="54"/>
  <c r="C12" i="53"/>
  <c r="D16" i="53"/>
  <c r="M17" i="53"/>
  <c r="D15" i="53"/>
  <c r="L15" i="48"/>
  <c r="E8" i="55"/>
  <c r="M9" i="54"/>
  <c r="G11" i="48"/>
  <c r="C12" i="48"/>
  <c r="J17" i="48"/>
  <c r="G10" i="48"/>
  <c r="J9" i="48"/>
  <c r="N16" i="48"/>
  <c r="D8" i="48"/>
  <c r="J10" i="53"/>
  <c r="M9" i="53"/>
  <c r="J13" i="54"/>
  <c r="F10" i="55"/>
  <c r="K12" i="55"/>
  <c r="G11" i="55"/>
  <c r="F11" i="55"/>
  <c r="H12" i="55"/>
  <c r="I13" i="55"/>
  <c r="K10" i="54"/>
  <c r="N9" i="54"/>
  <c r="N11" i="54"/>
  <c r="E14" i="53"/>
  <c r="J15" i="54"/>
  <c r="J14" i="54"/>
  <c r="K14" i="53"/>
  <c r="H13" i="48"/>
  <c r="E17" i="48"/>
  <c r="F9" i="48"/>
  <c r="I10" i="53"/>
  <c r="L8" i="55"/>
  <c r="L8" i="54"/>
  <c r="I8" i="55"/>
  <c r="E8" i="53"/>
  <c r="O15" i="55"/>
  <c r="H14" i="48"/>
  <c r="K13" i="48"/>
  <c r="G15" i="48"/>
  <c r="I14" i="48"/>
  <c r="L13" i="48"/>
  <c r="H15" i="48"/>
  <c r="J14" i="48"/>
  <c r="M13" i="48"/>
  <c r="J11" i="48"/>
  <c r="D12" i="48"/>
  <c r="K17" i="48"/>
  <c r="H10" i="48"/>
  <c r="K9" i="48"/>
  <c r="G16" i="48"/>
  <c r="M11" i="53"/>
  <c r="K9" i="53"/>
  <c r="F12" i="53"/>
  <c r="H14" i="55"/>
  <c r="J15" i="55"/>
  <c r="J12" i="55"/>
  <c r="F12" i="55"/>
  <c r="I15" i="55"/>
  <c r="J11" i="54"/>
  <c r="F9" i="54"/>
  <c r="E8" i="54"/>
  <c r="N13" i="53"/>
  <c r="H14" i="53"/>
  <c r="E15" i="53"/>
  <c r="E9" i="53"/>
  <c r="S6" i="10"/>
  <c r="T6" i="10" s="1"/>
  <c r="U6" i="10" s="1"/>
  <c r="V6" i="10" s="1"/>
  <c r="I9" i="53" s="1"/>
  <c r="O5" i="4"/>
  <c r="O11" i="54"/>
  <c r="O11" i="55"/>
  <c r="H38" i="55"/>
  <c r="I23" i="55"/>
  <c r="H38" i="54"/>
  <c r="I23" i="54"/>
  <c r="O15" i="54"/>
  <c r="O10" i="53"/>
  <c r="G38" i="53"/>
  <c r="H23" i="53"/>
  <c r="D10" i="52"/>
  <c r="C10" i="52"/>
  <c r="B8" i="52" a="1"/>
  <c r="B8" i="52" s="1"/>
  <c r="C16" i="52"/>
  <c r="E19" i="52"/>
  <c r="C13" i="52"/>
  <c r="C20" i="52"/>
  <c r="D18" i="52"/>
  <c r="E11" i="52"/>
  <c r="E20" i="52"/>
  <c r="C15" i="52"/>
  <c r="D11" i="52"/>
  <c r="D22" i="52"/>
  <c r="D12" i="52"/>
  <c r="E22" i="52"/>
  <c r="C11" i="52"/>
  <c r="C22" i="52"/>
  <c r="E12" i="52"/>
  <c r="C17" i="52"/>
  <c r="C18" i="52"/>
  <c r="C19" i="52"/>
  <c r="E21" i="52"/>
  <c r="E17" i="52"/>
  <c r="E16" i="52"/>
  <c r="D21" i="52"/>
  <c r="E13" i="52"/>
  <c r="E15" i="52"/>
  <c r="D20" i="52"/>
  <c r="D17" i="52"/>
  <c r="C12" i="52"/>
  <c r="D16" i="52"/>
  <c r="E14" i="52"/>
  <c r="D15" i="52"/>
  <c r="D14" i="52"/>
  <c r="E18" i="52"/>
  <c r="C14" i="52"/>
  <c r="C21" i="52"/>
  <c r="D19" i="52"/>
  <c r="D13" i="52"/>
  <c r="B9" i="52" a="1"/>
  <c r="B9" i="52" s="1"/>
  <c r="S5" i="10"/>
  <c r="F8" i="53" s="1"/>
  <c r="O13" i="48"/>
  <c r="O10" i="48"/>
  <c r="O12" i="48"/>
  <c r="O16" i="48"/>
  <c r="O11" i="48"/>
  <c r="E9" i="48"/>
  <c r="E8" i="48"/>
  <c r="G28" i="47"/>
  <c r="G48" i="47" s="1"/>
  <c r="H23" i="48"/>
  <c r="G38" i="48"/>
  <c r="AB17" i="10"/>
  <c r="AB14" i="10"/>
  <c r="O17" i="53" s="1"/>
  <c r="AB16" i="10"/>
  <c r="O14" i="55" s="1"/>
  <c r="AB11" i="10"/>
  <c r="AB15" i="10"/>
  <c r="O13" i="55" s="1"/>
  <c r="AB12" i="10"/>
  <c r="O15" i="53" s="1"/>
  <c r="B32" i="47" a="1"/>
  <c r="B32" i="47" s="1"/>
  <c r="D16" i="47"/>
  <c r="I13" i="47"/>
  <c r="H18" i="47"/>
  <c r="H16" i="47"/>
  <c r="E17" i="47"/>
  <c r="E20" i="47"/>
  <c r="J12" i="47"/>
  <c r="I12" i="47"/>
  <c r="L16" i="47"/>
  <c r="N14" i="47"/>
  <c r="K21" i="47"/>
  <c r="J15" i="47"/>
  <c r="H15" i="47"/>
  <c r="F17" i="47"/>
  <c r="F11" i="47"/>
  <c r="I14" i="47"/>
  <c r="K13" i="47"/>
  <c r="L18" i="47"/>
  <c r="H20" i="47"/>
  <c r="F21" i="47"/>
  <c r="D11" i="47"/>
  <c r="C15" i="47"/>
  <c r="N18" i="47"/>
  <c r="C11" i="47"/>
  <c r="G20" i="47"/>
  <c r="G13" i="47"/>
  <c r="E11" i="47"/>
  <c r="K18" i="47"/>
  <c r="D15" i="47"/>
  <c r="N10" i="47"/>
  <c r="M10" i="47"/>
  <c r="N15" i="47"/>
  <c r="F12" i="47"/>
  <c r="M20" i="47"/>
  <c r="G10" i="47"/>
  <c r="L14" i="47"/>
  <c r="J14" i="47"/>
  <c r="G17" i="47"/>
  <c r="G11" i="47"/>
  <c r="H14" i="47"/>
  <c r="M13" i="47"/>
  <c r="M18" i="47"/>
  <c r="I20" i="47"/>
  <c r="D19" i="47"/>
  <c r="F19" i="47"/>
  <c r="C18" i="47"/>
  <c r="C16" i="47"/>
  <c r="F14" i="47"/>
  <c r="L15" i="47"/>
  <c r="F16" i="47"/>
  <c r="L12" i="47"/>
  <c r="E21" i="47"/>
  <c r="C14" i="47"/>
  <c r="J10" i="47"/>
  <c r="N13" i="47"/>
  <c r="L13" i="47"/>
  <c r="N17" i="47"/>
  <c r="N11" i="47"/>
  <c r="E14" i="47"/>
  <c r="H13" i="47"/>
  <c r="G19" i="47"/>
  <c r="K20" i="47"/>
  <c r="D12" i="47"/>
  <c r="B8" i="47" a="1"/>
  <c r="B8" i="47" s="1"/>
  <c r="E8" i="47" s="1"/>
  <c r="D22" i="47"/>
  <c r="J16" i="47"/>
  <c r="C17" i="47"/>
  <c r="K12" i="47"/>
  <c r="G21" i="47"/>
  <c r="I22" i="47"/>
  <c r="F13" i="47"/>
  <c r="M21" i="47"/>
  <c r="E18" i="47"/>
  <c r="C12" i="47"/>
  <c r="N12" i="47"/>
  <c r="H17" i="47"/>
  <c r="H11" i="47"/>
  <c r="G14" i="47"/>
  <c r="J13" i="47"/>
  <c r="I19" i="47"/>
  <c r="C10" i="47"/>
  <c r="D17" i="47"/>
  <c r="H12" i="47"/>
  <c r="I16" i="47"/>
  <c r="H10" i="47"/>
  <c r="F10" i="47"/>
  <c r="I17" i="47"/>
  <c r="I11" i="47"/>
  <c r="C22" i="47"/>
  <c r="C13" i="47"/>
  <c r="K19" i="47"/>
  <c r="E10" i="47"/>
  <c r="D13" i="47"/>
  <c r="N22" i="47"/>
  <c r="L10" i="47"/>
  <c r="K15" i="47"/>
  <c r="J11" i="47"/>
  <c r="O22" i="47"/>
  <c r="G16" i="47"/>
  <c r="J19" i="47"/>
  <c r="E15" i="47"/>
  <c r="D10" i="47"/>
  <c r="G18" i="47"/>
  <c r="B9" i="47" a="1"/>
  <c r="B9" i="47" s="1"/>
  <c r="E9" i="47" s="1"/>
  <c r="C21" i="47"/>
  <c r="M15" i="47"/>
  <c r="J22" i="47"/>
  <c r="M14" i="47"/>
  <c r="H22" i="47"/>
  <c r="F22" i="47"/>
  <c r="J17" i="47"/>
  <c r="O11" i="47"/>
  <c r="E22" i="47"/>
  <c r="O16" i="47"/>
  <c r="M19" i="47"/>
  <c r="F15" i="47"/>
  <c r="D20" i="47"/>
  <c r="M12" i="47"/>
  <c r="J21" i="47"/>
  <c r="K11" i="47"/>
  <c r="G22" i="47"/>
  <c r="E16" i="47"/>
  <c r="C19" i="47"/>
  <c r="G15" i="47"/>
  <c r="K10" i="47"/>
  <c r="L22" i="47"/>
  <c r="L21" i="47"/>
  <c r="E12" i="47"/>
  <c r="H21" i="47"/>
  <c r="J18" i="47"/>
  <c r="O21" i="47"/>
  <c r="N21" i="47"/>
  <c r="E13" i="47"/>
  <c r="N20" i="47"/>
  <c r="I10" i="47"/>
  <c r="L20" i="47"/>
  <c r="J20" i="47"/>
  <c r="L17" i="47"/>
  <c r="L11" i="47"/>
  <c r="K22" i="47"/>
  <c r="K16" i="47"/>
  <c r="H19" i="47"/>
  <c r="I15" i="47"/>
  <c r="K14" i="47"/>
  <c r="D14" i="47"/>
  <c r="D21" i="47"/>
  <c r="F20" i="47"/>
  <c r="K17" i="47"/>
  <c r="N16" i="47"/>
  <c r="I18" i="47"/>
  <c r="C20" i="47"/>
  <c r="G12" i="47"/>
  <c r="F18" i="47"/>
  <c r="N19" i="47"/>
  <c r="L19" i="47"/>
  <c r="O10" i="47"/>
  <c r="M17" i="47"/>
  <c r="M11" i="47"/>
  <c r="M22" i="47"/>
  <c r="M16" i="47"/>
  <c r="E19" i="47"/>
  <c r="I21" i="47"/>
  <c r="D18" i="47"/>
  <c r="U19" i="4"/>
  <c r="O12" i="47"/>
  <c r="O13" i="47"/>
  <c r="M12" i="12"/>
  <c r="M13" i="12"/>
  <c r="E10" i="52" s="1"/>
  <c r="M32" i="47" l="1"/>
  <c r="N32" i="47"/>
  <c r="F32" i="47"/>
  <c r="G32" i="47"/>
  <c r="E32" i="47"/>
  <c r="H32" i="47"/>
  <c r="J32" i="47"/>
  <c r="K32" i="47"/>
  <c r="L32" i="47"/>
  <c r="I32" i="47"/>
  <c r="O32" i="47"/>
  <c r="H9" i="53"/>
  <c r="G9" i="53"/>
  <c r="F9" i="53"/>
  <c r="F18" i="53" s="1"/>
  <c r="F18" i="55"/>
  <c r="E18" i="55"/>
  <c r="H18" i="54"/>
  <c r="I18" i="55"/>
  <c r="M18" i="55"/>
  <c r="J18" i="55"/>
  <c r="H18" i="55"/>
  <c r="F18" i="54"/>
  <c r="G18" i="55"/>
  <c r="J18" i="54"/>
  <c r="I18" i="54"/>
  <c r="E18" i="54"/>
  <c r="N18" i="54"/>
  <c r="G18" i="54"/>
  <c r="K18" i="55"/>
  <c r="M18" i="54"/>
  <c r="K18" i="54"/>
  <c r="L18" i="54"/>
  <c r="N18" i="55"/>
  <c r="L18" i="55"/>
  <c r="C32" i="47"/>
  <c r="E18" i="53"/>
  <c r="O8" i="55"/>
  <c r="O8" i="54"/>
  <c r="O12" i="54"/>
  <c r="O12" i="55"/>
  <c r="O12" i="53"/>
  <c r="O10" i="54"/>
  <c r="O10" i="55"/>
  <c r="I38" i="55"/>
  <c r="J23" i="55"/>
  <c r="O9" i="54"/>
  <c r="O9" i="55"/>
  <c r="O14" i="53"/>
  <c r="O14" i="54"/>
  <c r="I38" i="54"/>
  <c r="J23" i="54"/>
  <c r="O13" i="53"/>
  <c r="O13" i="54"/>
  <c r="H38" i="53"/>
  <c r="I23" i="53"/>
  <c r="F8" i="48"/>
  <c r="F18" i="48" s="1"/>
  <c r="D9" i="52"/>
  <c r="C9" i="52"/>
  <c r="D8" i="52"/>
  <c r="C8" i="52"/>
  <c r="E9" i="52"/>
  <c r="E18" i="48"/>
  <c r="O15" i="48"/>
  <c r="T5" i="10"/>
  <c r="G8" i="53" s="1"/>
  <c r="O15" i="47"/>
  <c r="O20" i="47"/>
  <c r="W5" i="10"/>
  <c r="J8" i="53" s="1"/>
  <c r="J18" i="53" s="1"/>
  <c r="H28" i="47"/>
  <c r="H48" i="47" s="1"/>
  <c r="O18" i="47"/>
  <c r="O14" i="47"/>
  <c r="O14" i="48"/>
  <c r="H38" i="48"/>
  <c r="I23" i="48"/>
  <c r="O19" i="47"/>
  <c r="O17" i="47"/>
  <c r="O17" i="48"/>
  <c r="U8" i="4"/>
  <c r="D8" i="47"/>
  <c r="C8" i="47"/>
  <c r="D9" i="47"/>
  <c r="C9" i="47"/>
  <c r="E23" i="47"/>
  <c r="F9" i="47"/>
  <c r="F8" i="47"/>
  <c r="C7" i="4"/>
  <c r="V7" i="4"/>
  <c r="C6" i="4"/>
  <c r="V6" i="4"/>
  <c r="N11" i="12"/>
  <c r="P11" i="12"/>
  <c r="M11" i="12" s="1"/>
  <c r="E8" i="52" s="1"/>
  <c r="C5" i="4"/>
  <c r="I24" i="53" s="1"/>
  <c r="V5" i="4"/>
  <c r="G18" i="53" l="1"/>
  <c r="E31" i="53"/>
  <c r="D27" i="55"/>
  <c r="C28" i="55"/>
  <c r="F25" i="55"/>
  <c r="I29" i="55"/>
  <c r="I26" i="55"/>
  <c r="H30" i="55"/>
  <c r="K30" i="55"/>
  <c r="F32" i="55"/>
  <c r="C33" i="55"/>
  <c r="H24" i="55"/>
  <c r="L31" i="55"/>
  <c r="H33" i="54"/>
  <c r="E25" i="54"/>
  <c r="M26" i="54"/>
  <c r="K27" i="54"/>
  <c r="J28" i="54"/>
  <c r="F30" i="54"/>
  <c r="F24" i="54"/>
  <c r="C29" i="54"/>
  <c r="I31" i="54"/>
  <c r="H32" i="54"/>
  <c r="G27" i="53"/>
  <c r="H28" i="53"/>
  <c r="H32" i="53"/>
  <c r="O31" i="53"/>
  <c r="H25" i="53"/>
  <c r="F33" i="53"/>
  <c r="I29" i="53"/>
  <c r="K26" i="53"/>
  <c r="E30" i="53"/>
  <c r="O27" i="55"/>
  <c r="H28" i="55"/>
  <c r="D25" i="55"/>
  <c r="H29" i="55"/>
  <c r="O26" i="55"/>
  <c r="G30" i="55"/>
  <c r="N32" i="55"/>
  <c r="E32" i="55"/>
  <c r="N33" i="55"/>
  <c r="F24" i="55"/>
  <c r="K31" i="55"/>
  <c r="G33" i="54"/>
  <c r="J25" i="54"/>
  <c r="L26" i="54"/>
  <c r="J27" i="54"/>
  <c r="M28" i="54"/>
  <c r="E30" i="54"/>
  <c r="E24" i="54"/>
  <c r="N29" i="54"/>
  <c r="H31" i="54"/>
  <c r="G32" i="54"/>
  <c r="G28" i="53"/>
  <c r="G32" i="53"/>
  <c r="C31" i="53"/>
  <c r="F25" i="53"/>
  <c r="E33" i="53"/>
  <c r="H29" i="53"/>
  <c r="K25" i="53"/>
  <c r="I26" i="53"/>
  <c r="O30" i="53"/>
  <c r="C27" i="55"/>
  <c r="D28" i="55"/>
  <c r="L25" i="55"/>
  <c r="G29" i="55"/>
  <c r="C26" i="55"/>
  <c r="F30" i="55"/>
  <c r="M32" i="55"/>
  <c r="K33" i="55"/>
  <c r="M33" i="55"/>
  <c r="E24" i="55"/>
  <c r="J31" i="55"/>
  <c r="F33" i="54"/>
  <c r="C25" i="54"/>
  <c r="K26" i="54"/>
  <c r="I27" i="54"/>
  <c r="I28" i="54"/>
  <c r="D30" i="54"/>
  <c r="C24" i="54"/>
  <c r="L29" i="54"/>
  <c r="M29" i="54"/>
  <c r="G31" i="54"/>
  <c r="F32" i="54"/>
  <c r="D27" i="53"/>
  <c r="E24" i="53"/>
  <c r="F28" i="53"/>
  <c r="F32" i="53"/>
  <c r="N31" i="53"/>
  <c r="E25" i="53"/>
  <c r="D33" i="53"/>
  <c r="F29" i="53"/>
  <c r="G29" i="53"/>
  <c r="J26" i="53"/>
  <c r="C30" i="53"/>
  <c r="N27" i="55"/>
  <c r="F28" i="55"/>
  <c r="E25" i="55"/>
  <c r="L29" i="55"/>
  <c r="M26" i="55"/>
  <c r="E30" i="55"/>
  <c r="L32" i="55"/>
  <c r="J33" i="55"/>
  <c r="N24" i="55"/>
  <c r="I31" i="55"/>
  <c r="E33" i="54"/>
  <c r="N25" i="54"/>
  <c r="H27" i="54"/>
  <c r="H28" i="54"/>
  <c r="O30" i="54"/>
  <c r="N24" i="54"/>
  <c r="K29" i="54"/>
  <c r="F31" i="54"/>
  <c r="D31" i="54"/>
  <c r="E32" i="54"/>
  <c r="O27" i="53"/>
  <c r="D24" i="53"/>
  <c r="E28" i="53"/>
  <c r="E32" i="53"/>
  <c r="M31" i="53"/>
  <c r="D25" i="53"/>
  <c r="O33" i="53"/>
  <c r="E29" i="53"/>
  <c r="K29" i="53"/>
  <c r="N30" i="53"/>
  <c r="M27" i="55"/>
  <c r="N28" i="55"/>
  <c r="E28" i="55"/>
  <c r="M25" i="55"/>
  <c r="F29" i="55"/>
  <c r="N26" i="55"/>
  <c r="D30" i="55"/>
  <c r="K32" i="55"/>
  <c r="I33" i="55"/>
  <c r="M24" i="55"/>
  <c r="E31" i="55"/>
  <c r="H31" i="55"/>
  <c r="D33" i="54"/>
  <c r="L25" i="54"/>
  <c r="I26" i="54"/>
  <c r="F27" i="54"/>
  <c r="G28" i="54"/>
  <c r="C30" i="54"/>
  <c r="L24" i="54"/>
  <c r="I29" i="54"/>
  <c r="E31" i="54"/>
  <c r="O32" i="54"/>
  <c r="D32" i="54"/>
  <c r="C27" i="53"/>
  <c r="M27" i="53"/>
  <c r="O28" i="53"/>
  <c r="D32" i="53"/>
  <c r="L31" i="53"/>
  <c r="C25" i="53"/>
  <c r="C33" i="53"/>
  <c r="D29" i="53"/>
  <c r="G26" i="53"/>
  <c r="M30" i="53"/>
  <c r="H26" i="53"/>
  <c r="F27" i="55"/>
  <c r="M28" i="55"/>
  <c r="C25" i="55"/>
  <c r="D29" i="55"/>
  <c r="J26" i="55"/>
  <c r="I30" i="55"/>
  <c r="J32" i="55"/>
  <c r="H33" i="55"/>
  <c r="L24" i="55"/>
  <c r="D31" i="55"/>
  <c r="O33" i="54"/>
  <c r="K25" i="54"/>
  <c r="H26" i="54"/>
  <c r="D27" i="54"/>
  <c r="D28" i="54"/>
  <c r="N30" i="54"/>
  <c r="J24" i="54"/>
  <c r="H29" i="54"/>
  <c r="O31" i="54"/>
  <c r="C32" i="54"/>
  <c r="N27" i="53"/>
  <c r="C28" i="53"/>
  <c r="O32" i="53"/>
  <c r="K31" i="53"/>
  <c r="N25" i="53"/>
  <c r="N33" i="53"/>
  <c r="O29" i="53"/>
  <c r="F26" i="53"/>
  <c r="L30" i="53"/>
  <c r="N28" i="53"/>
  <c r="L27" i="55"/>
  <c r="L28" i="55"/>
  <c r="N25" i="55"/>
  <c r="M29" i="55"/>
  <c r="L26" i="55"/>
  <c r="O30" i="55"/>
  <c r="C32" i="55"/>
  <c r="G33" i="55"/>
  <c r="C24" i="55"/>
  <c r="O31" i="55"/>
  <c r="C33" i="54"/>
  <c r="I25" i="54"/>
  <c r="F26" i="54"/>
  <c r="E27" i="54"/>
  <c r="F28" i="54"/>
  <c r="G30" i="54"/>
  <c r="K24" i="54"/>
  <c r="G29" i="54"/>
  <c r="C31" i="54"/>
  <c r="N32" i="54"/>
  <c r="D30" i="53"/>
  <c r="L27" i="53"/>
  <c r="D28" i="53"/>
  <c r="C32" i="53"/>
  <c r="J31" i="53"/>
  <c r="L25" i="53"/>
  <c r="L33" i="53"/>
  <c r="C29" i="53"/>
  <c r="E26" i="53"/>
  <c r="K30" i="53"/>
  <c r="J27" i="55"/>
  <c r="K28" i="55"/>
  <c r="K25" i="55"/>
  <c r="E29" i="55"/>
  <c r="H26" i="55"/>
  <c r="K26" i="55"/>
  <c r="C30" i="55"/>
  <c r="I32" i="55"/>
  <c r="L33" i="55"/>
  <c r="K24" i="55"/>
  <c r="C31" i="55"/>
  <c r="N33" i="54"/>
  <c r="G25" i="54"/>
  <c r="D26" i="54"/>
  <c r="C27" i="54"/>
  <c r="E28" i="54"/>
  <c r="M30" i="54"/>
  <c r="I24" i="54"/>
  <c r="F29" i="54"/>
  <c r="N31" i="54"/>
  <c r="M32" i="54"/>
  <c r="H30" i="53"/>
  <c r="K27" i="53"/>
  <c r="C24" i="53"/>
  <c r="M32" i="53"/>
  <c r="J28" i="53"/>
  <c r="I31" i="53"/>
  <c r="M25" i="53"/>
  <c r="M33" i="53"/>
  <c r="N29" i="53"/>
  <c r="O26" i="53"/>
  <c r="J30" i="53"/>
  <c r="G26" i="54"/>
  <c r="K27" i="55"/>
  <c r="J28" i="55"/>
  <c r="J25" i="55"/>
  <c r="O29" i="55"/>
  <c r="G26" i="55"/>
  <c r="N30" i="55"/>
  <c r="G32" i="55"/>
  <c r="F33" i="55"/>
  <c r="D24" i="55"/>
  <c r="N31" i="55"/>
  <c r="L33" i="54"/>
  <c r="M33" i="54"/>
  <c r="H25" i="54"/>
  <c r="E26" i="54"/>
  <c r="N27" i="54"/>
  <c r="C28" i="54"/>
  <c r="L30" i="54"/>
  <c r="G24" i="54"/>
  <c r="E29" i="54"/>
  <c r="M31" i="54"/>
  <c r="L32" i="54"/>
  <c r="J27" i="53"/>
  <c r="M28" i="53"/>
  <c r="L32" i="53"/>
  <c r="N32" i="53"/>
  <c r="H31" i="53"/>
  <c r="J33" i="53"/>
  <c r="M29" i="53"/>
  <c r="C26" i="53"/>
  <c r="I30" i="53"/>
  <c r="G27" i="55"/>
  <c r="O28" i="55"/>
  <c r="I25" i="55"/>
  <c r="C29" i="55"/>
  <c r="F26" i="55"/>
  <c r="M30" i="55"/>
  <c r="D32" i="55"/>
  <c r="E33" i="55"/>
  <c r="J24" i="55"/>
  <c r="G31" i="55"/>
  <c r="K33" i="54"/>
  <c r="F25" i="54"/>
  <c r="C26" i="54"/>
  <c r="M27" i="54"/>
  <c r="N28" i="54"/>
  <c r="K30" i="54"/>
  <c r="D24" i="54"/>
  <c r="D29" i="54"/>
  <c r="L31" i="54"/>
  <c r="K32" i="54"/>
  <c r="I27" i="53"/>
  <c r="L28" i="53"/>
  <c r="K32" i="53"/>
  <c r="G31" i="53"/>
  <c r="I33" i="53"/>
  <c r="L29" i="53"/>
  <c r="N26" i="53"/>
  <c r="D26" i="53"/>
  <c r="I27" i="55"/>
  <c r="I28" i="55"/>
  <c r="H25" i="55"/>
  <c r="K29" i="55"/>
  <c r="N29" i="55"/>
  <c r="E26" i="55"/>
  <c r="J30" i="55"/>
  <c r="H32" i="55"/>
  <c r="D33" i="55"/>
  <c r="I24" i="55"/>
  <c r="M31" i="55"/>
  <c r="J33" i="54"/>
  <c r="D25" i="54"/>
  <c r="J26" i="54"/>
  <c r="L27" i="54"/>
  <c r="L28" i="54"/>
  <c r="I30" i="54"/>
  <c r="J30" i="54"/>
  <c r="H24" i="54"/>
  <c r="J29" i="54"/>
  <c r="K31" i="54"/>
  <c r="J32" i="54"/>
  <c r="H27" i="53"/>
  <c r="K28" i="53"/>
  <c r="J32" i="53"/>
  <c r="E27" i="53"/>
  <c r="F31" i="53"/>
  <c r="J25" i="53"/>
  <c r="H33" i="53"/>
  <c r="G25" i="53"/>
  <c r="K33" i="53"/>
  <c r="M26" i="53"/>
  <c r="G30" i="53"/>
  <c r="E27" i="55"/>
  <c r="H27" i="55"/>
  <c r="G28" i="55"/>
  <c r="G25" i="55"/>
  <c r="J29" i="55"/>
  <c r="D26" i="55"/>
  <c r="L30" i="55"/>
  <c r="O32" i="55"/>
  <c r="O33" i="55"/>
  <c r="G24" i="55"/>
  <c r="F31" i="55"/>
  <c r="I33" i="54"/>
  <c r="M25" i="54"/>
  <c r="N26" i="54"/>
  <c r="G27" i="54"/>
  <c r="K28" i="54"/>
  <c r="H30" i="54"/>
  <c r="M24" i="54"/>
  <c r="O29" i="54"/>
  <c r="J31" i="54"/>
  <c r="I32" i="54"/>
  <c r="F27" i="53"/>
  <c r="I28" i="53"/>
  <c r="I32" i="53"/>
  <c r="D31" i="53"/>
  <c r="I25" i="53"/>
  <c r="G33" i="53"/>
  <c r="J29" i="53"/>
  <c r="L26" i="53"/>
  <c r="F30" i="53"/>
  <c r="N24" i="53"/>
  <c r="I31" i="48"/>
  <c r="J31" i="48"/>
  <c r="I32" i="48"/>
  <c r="E33" i="48"/>
  <c r="H28" i="48"/>
  <c r="K24" i="48"/>
  <c r="G29" i="48"/>
  <c r="D30" i="48"/>
  <c r="G25" i="48"/>
  <c r="E26" i="48"/>
  <c r="M27" i="48"/>
  <c r="E29" i="48"/>
  <c r="L27" i="48"/>
  <c r="H27" i="48"/>
  <c r="G24" i="53"/>
  <c r="H31" i="48"/>
  <c r="H32" i="48"/>
  <c r="D33" i="48"/>
  <c r="G28" i="48"/>
  <c r="I24" i="48"/>
  <c r="F29" i="48"/>
  <c r="O30" i="48"/>
  <c r="H25" i="48"/>
  <c r="D26" i="48"/>
  <c r="N27" i="48"/>
  <c r="C26" i="48"/>
  <c r="O31" i="48"/>
  <c r="N28" i="48"/>
  <c r="J30" i="48"/>
  <c r="L24" i="48"/>
  <c r="G31" i="48"/>
  <c r="G32" i="48"/>
  <c r="C33" i="48"/>
  <c r="F28" i="48"/>
  <c r="H24" i="48"/>
  <c r="C30" i="48"/>
  <c r="F25" i="48"/>
  <c r="J28" i="48"/>
  <c r="G26" i="48"/>
  <c r="K24" i="53"/>
  <c r="F31" i="48"/>
  <c r="F32" i="48"/>
  <c r="N33" i="48"/>
  <c r="E28" i="48"/>
  <c r="G24" i="48"/>
  <c r="D29" i="48"/>
  <c r="N30" i="48"/>
  <c r="E25" i="48"/>
  <c r="N26" i="48"/>
  <c r="K27" i="48"/>
  <c r="E31" i="48"/>
  <c r="E32" i="48"/>
  <c r="M33" i="48"/>
  <c r="D28" i="48"/>
  <c r="F24" i="48"/>
  <c r="C29" i="48"/>
  <c r="L30" i="48"/>
  <c r="M30" i="48"/>
  <c r="D25" i="48"/>
  <c r="M26" i="48"/>
  <c r="J27" i="48"/>
  <c r="D24" i="48"/>
  <c r="J24" i="53"/>
  <c r="D31" i="48"/>
  <c r="D32" i="48"/>
  <c r="L33" i="48"/>
  <c r="C28" i="48"/>
  <c r="E24" i="48"/>
  <c r="N29" i="48"/>
  <c r="K30" i="48"/>
  <c r="C25" i="48"/>
  <c r="L26" i="48"/>
  <c r="I27" i="48"/>
  <c r="M24" i="53"/>
  <c r="K33" i="48"/>
  <c r="M29" i="48"/>
  <c r="K26" i="48"/>
  <c r="C31" i="48"/>
  <c r="N32" i="48"/>
  <c r="J33" i="48"/>
  <c r="M28" i="48"/>
  <c r="C24" i="48"/>
  <c r="L29" i="48"/>
  <c r="I30" i="48"/>
  <c r="M25" i="48"/>
  <c r="J26" i="48"/>
  <c r="G27" i="48"/>
  <c r="D27" i="48"/>
  <c r="N31" i="48"/>
  <c r="M32" i="48"/>
  <c r="I33" i="48"/>
  <c r="L28" i="48"/>
  <c r="N24" i="48"/>
  <c r="K29" i="48"/>
  <c r="H30" i="48"/>
  <c r="L25" i="48"/>
  <c r="I26" i="48"/>
  <c r="F27" i="48"/>
  <c r="L31" i="48"/>
  <c r="M31" i="48"/>
  <c r="L32" i="48"/>
  <c r="H33" i="48"/>
  <c r="K28" i="48"/>
  <c r="M24" i="48"/>
  <c r="J29" i="48"/>
  <c r="G30" i="48"/>
  <c r="K25" i="48"/>
  <c r="H26" i="48"/>
  <c r="E27" i="48"/>
  <c r="L24" i="53"/>
  <c r="K32" i="48"/>
  <c r="G33" i="48"/>
  <c r="I29" i="48"/>
  <c r="F24" i="53"/>
  <c r="K31" i="48"/>
  <c r="J32" i="48"/>
  <c r="F33" i="48"/>
  <c r="I28" i="48"/>
  <c r="J24" i="48"/>
  <c r="H29" i="48"/>
  <c r="E30" i="48"/>
  <c r="I25" i="48"/>
  <c r="F26" i="48"/>
  <c r="C27" i="48"/>
  <c r="C32" i="48"/>
  <c r="N25" i="48"/>
  <c r="F30" i="48"/>
  <c r="J25" i="48"/>
  <c r="O26" i="54"/>
  <c r="O25" i="55"/>
  <c r="O24" i="55"/>
  <c r="O33" i="48"/>
  <c r="O29" i="48"/>
  <c r="O28" i="48"/>
  <c r="H24" i="53"/>
  <c r="O27" i="54"/>
  <c r="O25" i="54"/>
  <c r="O32" i="48"/>
  <c r="O28" i="54"/>
  <c r="O24" i="54"/>
  <c r="E23" i="52"/>
  <c r="O18" i="55"/>
  <c r="J38" i="55"/>
  <c r="K23" i="55"/>
  <c r="O18" i="54"/>
  <c r="J38" i="54"/>
  <c r="K23" i="54"/>
  <c r="I38" i="53"/>
  <c r="J23" i="53"/>
  <c r="U5" i="10"/>
  <c r="H8" i="53" s="1"/>
  <c r="H18" i="53" s="1"/>
  <c r="G8" i="48"/>
  <c r="G18" i="48" s="1"/>
  <c r="O27" i="48"/>
  <c r="I28" i="47"/>
  <c r="J28" i="47" s="1"/>
  <c r="X5" i="10"/>
  <c r="K8" i="53" s="1"/>
  <c r="K18" i="53" s="1"/>
  <c r="J8" i="48"/>
  <c r="J18" i="48" s="1"/>
  <c r="I38" i="48"/>
  <c r="J23" i="48"/>
  <c r="B31" i="47" a="1"/>
  <c r="B31" i="47" s="1"/>
  <c r="D40" i="47"/>
  <c r="B29" i="47" a="1"/>
  <c r="B29" i="47" s="1"/>
  <c r="D37" i="47"/>
  <c r="C37" i="47"/>
  <c r="C36" i="47"/>
  <c r="D35" i="47"/>
  <c r="C35" i="47"/>
  <c r="D43" i="47"/>
  <c r="D38" i="47"/>
  <c r="D33" i="47"/>
  <c r="C42" i="47"/>
  <c r="D39" i="47"/>
  <c r="D36" i="47"/>
  <c r="C43" i="47"/>
  <c r="C41" i="47"/>
  <c r="D34" i="47"/>
  <c r="D42" i="47"/>
  <c r="C34" i="47"/>
  <c r="D41" i="47"/>
  <c r="C40" i="47"/>
  <c r="C39" i="47"/>
  <c r="C38" i="47"/>
  <c r="C33" i="47"/>
  <c r="D32" i="47"/>
  <c r="B30" i="47" a="1"/>
  <c r="B30" i="47" s="1"/>
  <c r="F23" i="47"/>
  <c r="G9" i="47"/>
  <c r="G8" i="47"/>
  <c r="K29" i="47" l="1"/>
  <c r="L29" i="47"/>
  <c r="M29" i="47"/>
  <c r="N29" i="47"/>
  <c r="E29" i="47"/>
  <c r="H29" i="47"/>
  <c r="I29" i="47"/>
  <c r="J29" i="47"/>
  <c r="F29" i="47"/>
  <c r="G29" i="47"/>
  <c r="F30" i="47"/>
  <c r="G30" i="47"/>
  <c r="H30" i="47"/>
  <c r="I30" i="47"/>
  <c r="J30" i="47"/>
  <c r="K30" i="47"/>
  <c r="L30" i="47"/>
  <c r="M30" i="47"/>
  <c r="E30" i="47"/>
  <c r="N30" i="47"/>
  <c r="J31" i="47"/>
  <c r="K31" i="47"/>
  <c r="L31" i="47"/>
  <c r="M31" i="47"/>
  <c r="N31" i="47"/>
  <c r="E31" i="47"/>
  <c r="F31" i="47"/>
  <c r="G31" i="47"/>
  <c r="H31" i="47"/>
  <c r="I31" i="47"/>
  <c r="O31" i="47"/>
  <c r="H34" i="53"/>
  <c r="H39" i="53" s="1"/>
  <c r="I34" i="53"/>
  <c r="O34" i="54"/>
  <c r="O39" i="54" s="1"/>
  <c r="J34" i="53"/>
  <c r="J39" i="53" s="1"/>
  <c r="H34" i="54"/>
  <c r="H39" i="54" s="1"/>
  <c r="I48" i="47"/>
  <c r="F34" i="53"/>
  <c r="F39" i="53" s="1"/>
  <c r="L34" i="48"/>
  <c r="K34" i="48"/>
  <c r="I34" i="55"/>
  <c r="I39" i="55" s="1"/>
  <c r="J34" i="54"/>
  <c r="J39" i="54" s="1"/>
  <c r="N34" i="55"/>
  <c r="N39" i="55" s="1"/>
  <c r="F34" i="54"/>
  <c r="F39" i="54" s="1"/>
  <c r="K34" i="53"/>
  <c r="K39" i="53" s="1"/>
  <c r="G34" i="54"/>
  <c r="G39" i="54" s="1"/>
  <c r="F34" i="55"/>
  <c r="F39" i="55" s="1"/>
  <c r="G34" i="55"/>
  <c r="G39" i="55" s="1"/>
  <c r="L34" i="53"/>
  <c r="M34" i="53"/>
  <c r="M34" i="55"/>
  <c r="M39" i="55" s="1"/>
  <c r="N34" i="53"/>
  <c r="K34" i="54"/>
  <c r="K39" i="54" s="1"/>
  <c r="E34" i="53"/>
  <c r="E39" i="53" s="1"/>
  <c r="E34" i="54"/>
  <c r="E39" i="54" s="1"/>
  <c r="J34" i="48"/>
  <c r="J39" i="48" s="1"/>
  <c r="H34" i="48"/>
  <c r="M34" i="54"/>
  <c r="M39" i="54" s="1"/>
  <c r="K34" i="55"/>
  <c r="K39" i="55" s="1"/>
  <c r="J34" i="55"/>
  <c r="J39" i="55" s="1"/>
  <c r="N34" i="54"/>
  <c r="N39" i="54" s="1"/>
  <c r="O34" i="55"/>
  <c r="O39" i="55" s="1"/>
  <c r="L34" i="55"/>
  <c r="L39" i="55" s="1"/>
  <c r="L34" i="54"/>
  <c r="L39" i="54" s="1"/>
  <c r="E34" i="55"/>
  <c r="E39" i="55" s="1"/>
  <c r="H34" i="55"/>
  <c r="H39" i="55" s="1"/>
  <c r="N34" i="48"/>
  <c r="G34" i="48"/>
  <c r="G39" i="48" s="1"/>
  <c r="G34" i="53"/>
  <c r="G39" i="53" s="1"/>
  <c r="M34" i="48"/>
  <c r="E34" i="48"/>
  <c r="E39" i="48" s="1"/>
  <c r="I34" i="48"/>
  <c r="F34" i="48"/>
  <c r="F39" i="48" s="1"/>
  <c r="I34" i="54"/>
  <c r="I39" i="54" s="1"/>
  <c r="K38" i="55"/>
  <c r="L23" i="55"/>
  <c r="K38" i="54"/>
  <c r="L23" i="54"/>
  <c r="J38" i="53"/>
  <c r="K23" i="53"/>
  <c r="H8" i="48"/>
  <c r="H18" i="48" s="1"/>
  <c r="V5" i="10"/>
  <c r="I8" i="53" s="1"/>
  <c r="I18" i="53" s="1"/>
  <c r="Y5" i="10"/>
  <c r="L8" i="53" s="1"/>
  <c r="L18" i="53" s="1"/>
  <c r="K8" i="48"/>
  <c r="K18" i="48" s="1"/>
  <c r="J38" i="48"/>
  <c r="K23" i="48"/>
  <c r="D29" i="47"/>
  <c r="C29" i="47"/>
  <c r="D30" i="47"/>
  <c r="C30" i="47"/>
  <c r="D31" i="47"/>
  <c r="C31" i="47"/>
  <c r="G23" i="47"/>
  <c r="J48" i="47"/>
  <c r="K28" i="47"/>
  <c r="H8" i="47"/>
  <c r="H9" i="47"/>
  <c r="L39" i="53" l="1"/>
  <c r="I39" i="53"/>
  <c r="H39" i="48"/>
  <c r="K39" i="48"/>
  <c r="L38" i="55"/>
  <c r="M23" i="55"/>
  <c r="L38" i="54"/>
  <c r="M23" i="54"/>
  <c r="K38" i="53"/>
  <c r="L23" i="53"/>
  <c r="I8" i="48"/>
  <c r="I18" i="48" s="1"/>
  <c r="I39" i="48" s="1"/>
  <c r="Z5" i="10"/>
  <c r="M8" i="53" s="1"/>
  <c r="M18" i="53" s="1"/>
  <c r="M39" i="53" s="1"/>
  <c r="L8" i="48"/>
  <c r="L18" i="48" s="1"/>
  <c r="L39" i="48" s="1"/>
  <c r="K38" i="48"/>
  <c r="L23" i="48"/>
  <c r="F44" i="47"/>
  <c r="F49" i="47" s="1"/>
  <c r="G44" i="47"/>
  <c r="G49" i="47" s="1"/>
  <c r="E44" i="47"/>
  <c r="E49" i="47" s="1"/>
  <c r="I8" i="47"/>
  <c r="K48" i="47"/>
  <c r="L28" i="47"/>
  <c r="H23" i="47"/>
  <c r="I9" i="47"/>
  <c r="M38" i="55" l="1"/>
  <c r="N23" i="55"/>
  <c r="N38" i="55" s="1"/>
  <c r="M38" i="54"/>
  <c r="N23" i="54"/>
  <c r="N38" i="54" s="1"/>
  <c r="L38" i="53"/>
  <c r="M23" i="53"/>
  <c r="AA5" i="10"/>
  <c r="N8" i="53" s="1"/>
  <c r="N18" i="53" s="1"/>
  <c r="N39" i="53" s="1"/>
  <c r="M8" i="48"/>
  <c r="M18" i="48" s="1"/>
  <c r="M39" i="48" s="1"/>
  <c r="L38" i="48"/>
  <c r="M23" i="48"/>
  <c r="H44" i="47"/>
  <c r="H49" i="47" s="1"/>
  <c r="J8" i="47"/>
  <c r="L48" i="47"/>
  <c r="M28" i="47"/>
  <c r="J9" i="47"/>
  <c r="I23" i="47"/>
  <c r="N23" i="53" l="1"/>
  <c r="N38" i="53" s="1"/>
  <c r="M38" i="53"/>
  <c r="N8" i="48"/>
  <c r="N18" i="48" s="1"/>
  <c r="N39" i="48" s="1"/>
  <c r="M38" i="48"/>
  <c r="N23" i="48"/>
  <c r="N38" i="48" s="1"/>
  <c r="I44" i="47"/>
  <c r="I49" i="47" s="1"/>
  <c r="M48" i="47"/>
  <c r="N28" i="47"/>
  <c r="N48" i="47" s="1"/>
  <c r="K8" i="47"/>
  <c r="J23" i="47"/>
  <c r="K9" i="47"/>
  <c r="J44" i="47" l="1"/>
  <c r="J49" i="47" s="1"/>
  <c r="K23" i="47"/>
  <c r="L8" i="47"/>
  <c r="L9" i="47"/>
  <c r="K44" i="47" l="1"/>
  <c r="K49" i="47" s="1"/>
  <c r="M9" i="47"/>
  <c r="M8" i="47"/>
  <c r="L23" i="47"/>
  <c r="L44" i="47" l="1"/>
  <c r="L49" i="47" s="1"/>
  <c r="M23" i="47"/>
  <c r="N8" i="47"/>
  <c r="N9" i="47"/>
  <c r="AB6" i="10"/>
  <c r="O9" i="53" s="1"/>
  <c r="AB5" i="10"/>
  <c r="O8" i="53" s="1"/>
  <c r="O18" i="53" l="1"/>
  <c r="O8" i="48"/>
  <c r="O9" i="48"/>
  <c r="U7" i="4"/>
  <c r="U6" i="4"/>
  <c r="M44" i="47"/>
  <c r="M49" i="47" s="1"/>
  <c r="U5" i="4"/>
  <c r="N23" i="47"/>
  <c r="O8" i="47"/>
  <c r="O9" i="47"/>
  <c r="O25" i="53" l="1"/>
  <c r="O30" i="47"/>
  <c r="O24" i="53"/>
  <c r="O29" i="47"/>
  <c r="O26" i="48"/>
  <c r="O24" i="48"/>
  <c r="O25" i="48"/>
  <c r="O18" i="48"/>
  <c r="N44" i="47"/>
  <c r="N49" i="47" s="1"/>
  <c r="O23" i="47"/>
  <c r="O34" i="53" l="1"/>
  <c r="O39" i="53" s="1"/>
  <c r="O34" i="48"/>
  <c r="O39" i="48" s="1"/>
  <c r="O44" i="47"/>
  <c r="O49" i="4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51061D-081F-496E-9B97-9DD072104AD4}" keepAlive="1" name="ThisWorkbookDataModel" description="Data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<sst xmlns="http://schemas.openxmlformats.org/spreadsheetml/2006/main" count="533" uniqueCount="287">
  <si>
    <t>Mallversion</t>
  </si>
  <si>
    <t>Värde</t>
  </si>
  <si>
    <t>Enhet</t>
  </si>
  <si>
    <t>Instruktioner</t>
  </si>
  <si>
    <t>Startår</t>
  </si>
  <si>
    <t>Företag</t>
  </si>
  <si>
    <t>ANDRA ANTAGANDEN I KALKYLEN</t>
  </si>
  <si>
    <t>Antagande</t>
  </si>
  <si>
    <t>Förklaring</t>
  </si>
  <si>
    <t>ID</t>
  </si>
  <si>
    <t>Nytta</t>
  </si>
  <si>
    <t>KOSTNADER</t>
  </si>
  <si>
    <t>Kostnad</t>
  </si>
  <si>
    <t>ADMIN</t>
  </si>
  <si>
    <t>Ökad tillgänglighet</t>
  </si>
  <si>
    <t>Ökade intäkter</t>
  </si>
  <si>
    <t>Samhället</t>
  </si>
  <si>
    <t>Statlig myndighet</t>
  </si>
  <si>
    <t>Kommun</t>
  </si>
  <si>
    <t>Intresseorganisation</t>
  </si>
  <si>
    <t>tkr (tusen kronor)</t>
  </si>
  <si>
    <t>Datum</t>
  </si>
  <si>
    <t>DATUM</t>
  </si>
  <si>
    <t>VERSION</t>
  </si>
  <si>
    <t>ANSVARIG FÖR KALKYLEN</t>
  </si>
  <si>
    <t>Region</t>
  </si>
  <si>
    <t>Minskad kvalitetsbristkostnad</t>
  </si>
  <si>
    <t>Minskad personalkostnad (frigjord tid som inte ska ersättas)</t>
  </si>
  <si>
    <t>Bättre tjänster och nya användningsområden</t>
  </si>
  <si>
    <t>Ökad nytta av att fler använder tjänsten</t>
  </si>
  <si>
    <t>Ökad servicenivå/tillgänglighet</t>
  </si>
  <si>
    <t>Ökad rättssäkerhet</t>
  </si>
  <si>
    <t xml:space="preserve">I den här fliken administreras samtliga indata. </t>
  </si>
  <si>
    <t>Intressentkategori</t>
  </si>
  <si>
    <t>Kalkylparameter</t>
  </si>
  <si>
    <t>INDATA</t>
  </si>
  <si>
    <t>KVANTIFIERBARA NYTTOR</t>
  </si>
  <si>
    <t>Nytto- och kostnadskalkyl</t>
  </si>
  <si>
    <t>Verktyg för</t>
  </si>
  <si>
    <t>Dokumentägare</t>
  </si>
  <si>
    <t>Egen versionsbenämning</t>
  </si>
  <si>
    <t>Minskad administrativ kostnad</t>
  </si>
  <si>
    <t>Tids- och kostnadsbesparingar</t>
  </si>
  <si>
    <t>Ange typ av kvantifierbar nytta (övergripande)</t>
  </si>
  <si>
    <t>Ange typ av kvantifierbar nytta (specificerad)</t>
  </si>
  <si>
    <t>Ange en kortfattad beskrivning av nyttan (fritext)</t>
  </si>
  <si>
    <t>Övergripande nytta</t>
  </si>
  <si>
    <t>Specificerad nytta</t>
  </si>
  <si>
    <t>Intressenter (I denna tabell anges intressenter som berörs av förändringsinsatsens resultat och/eller som är involverade i genomförandet)</t>
  </si>
  <si>
    <t>Beskrivning av intressent</t>
  </si>
  <si>
    <t xml:space="preserve">Beskrivning av nytta </t>
  </si>
  <si>
    <t>Ange vem (person eller roll) som är ansvarig för att realisera nyttan</t>
  </si>
  <si>
    <t>Ansvarig för att realisera nytta</t>
  </si>
  <si>
    <t>Beskriv uppföljning</t>
  </si>
  <si>
    <t xml:space="preserve">Kostnadstyp </t>
  </si>
  <si>
    <t>Specificerad kostnad</t>
  </si>
  <si>
    <t>Beskrivning av kostnad</t>
  </si>
  <si>
    <t>Ange typ av kostnad (specificerad)</t>
  </si>
  <si>
    <t>Personalkostnad (frigjord tid som inte ska ersättas)</t>
  </si>
  <si>
    <t>Lokalkostnad</t>
  </si>
  <si>
    <t>Administrativ kostnad</t>
  </si>
  <si>
    <t>Kostnad för kvalitetsbrister</t>
  </si>
  <si>
    <t>Kvantifierbar nytta</t>
  </si>
  <si>
    <t>Icke-kvantifierbar nytta</t>
  </si>
  <si>
    <t>Arbetskostnad medarbetare, kostnad per timme</t>
  </si>
  <si>
    <t>Arbetskostnad konsult, kostnad per timme</t>
  </si>
  <si>
    <t>Medborgarens, kostnad per timme</t>
  </si>
  <si>
    <t>Arb.kostn. medarbetare, kostnad per timme</t>
  </si>
  <si>
    <t>Arb.kostn. chef, kostnad per timme</t>
  </si>
  <si>
    <t>Ange hur nyttan ska följas upp (fritext)</t>
  </si>
  <si>
    <t>Ange en kortfattad beskrivning av kostnadsposten (fritext)</t>
  </si>
  <si>
    <t>Specificerad kostnad: Typ av kostnad (uppdelad per övergripande kategori)</t>
  </si>
  <si>
    <t>Ange övergripande kostnadstyp</t>
  </si>
  <si>
    <t>Investering</t>
  </si>
  <si>
    <t>Avveckling</t>
  </si>
  <si>
    <t>Personalkostnad för utveckling</t>
  </si>
  <si>
    <t>Drift och förvaltning</t>
  </si>
  <si>
    <t>Projektförberedelser</t>
  </si>
  <si>
    <t>Projektledning</t>
  </si>
  <si>
    <t>Införandekostnad</t>
  </si>
  <si>
    <t>Utformning av nya processer</t>
  </si>
  <si>
    <t>Kompetensutveckling</t>
  </si>
  <si>
    <t>Licenser och certifikat</t>
  </si>
  <si>
    <t>Anslutning</t>
  </si>
  <si>
    <t>Support</t>
  </si>
  <si>
    <t>Kostnadsberäkningsdelar för drift och förvaltning.</t>
  </si>
  <si>
    <t>Förvaltningsledning</t>
  </si>
  <si>
    <t>Teknik och utveckling</t>
  </si>
  <si>
    <t>Systemrevision</t>
  </si>
  <si>
    <t>Teknisk säkerhetsgranskning </t>
  </si>
  <si>
    <t>Kontinuerlig övervakning och infrastuktur </t>
  </si>
  <si>
    <t>Specificerad intressent: Typ av intressent (uppdelad per övergripande kategori)</t>
  </si>
  <si>
    <t>Tillsyn/Samverkansparter</t>
  </si>
  <si>
    <t>Offentliga aktörer</t>
  </si>
  <si>
    <t>Affärssystemleverantörer</t>
  </si>
  <si>
    <t>Utvecklingsleverantör</t>
  </si>
  <si>
    <t>Driftleverantör</t>
  </si>
  <si>
    <t>Systemintegratörer</t>
  </si>
  <si>
    <t>Systemleverantörer</t>
  </si>
  <si>
    <t>Rådgivande leverantörer/Advokatbyråer</t>
  </si>
  <si>
    <t xml:space="preserve">Standardiseringsorgan  </t>
  </si>
  <si>
    <t>EU</t>
  </si>
  <si>
    <t>Uppskattat värde på nytta idag</t>
  </si>
  <si>
    <t>Nyttopoäng</t>
  </si>
  <si>
    <t>Uppskattad framtida nytta (tkr/år)</t>
  </si>
  <si>
    <t>Övrigt</t>
  </si>
  <si>
    <t>Annat</t>
  </si>
  <si>
    <t>Annan uppskattad nytta (tkr)</t>
  </si>
  <si>
    <t>Ange värde 1-5. Se kriterier ovan</t>
  </si>
  <si>
    <t>Ange uppskattad förändringspotential 1-5. Se kriterier ovan</t>
  </si>
  <si>
    <t>Ange eventuell annan nytta (fritt värde)</t>
  </si>
  <si>
    <t>Schablon årsarbetstid (timmar)</t>
  </si>
  <si>
    <t>timmar</t>
  </si>
  <si>
    <t>Övrig intressent</t>
  </si>
  <si>
    <t>Ange en kortfattad beskrivning av annan nytta (fritext)</t>
  </si>
  <si>
    <t>Exempelvis Införande av e-handel</t>
  </si>
  <si>
    <t>Namn på person, exempelvis beställare, verksamhetschef</t>
  </si>
  <si>
    <t>År (helår) när kostnader och nyttor kommer att börja utfalla.</t>
  </si>
  <si>
    <t>Kostnad per arbetstimme för konsult. Detta belopp används för att räkna på besparad konsultkostnad.</t>
  </si>
  <si>
    <t>år</t>
  </si>
  <si>
    <t>Kostnad per arbetstimme för personal (chef). Detta belopp används för att räkna på besparad arbetstid i kronor.</t>
  </si>
  <si>
    <t>Kostnad per arbetstimme för personal (medarbetare). Detta belopp används för att räkna på besparad arbetstid i kronor.</t>
  </si>
  <si>
    <t xml:space="preserve">I denna flik anger du kvantifierbara nyttor, välj förslag i rullistorna. </t>
  </si>
  <si>
    <t>Ange kostnad per enhet (t.ex. arbetskostnad/timme</t>
  </si>
  <si>
    <r>
      <t xml:space="preserve">1: Mycket låg = </t>
    </r>
    <r>
      <rPr>
        <sz val="10"/>
        <rFont val="Arial"/>
        <family val="2"/>
      </rPr>
      <t>Avsevärd förbättringspotential</t>
    </r>
  </si>
  <si>
    <t>Uppskattad förändringspotential/önskat värde för nytta</t>
  </si>
  <si>
    <t>I den här fliken anger du uppskattade kostnader kopplade till förändringsinsatsen, välj förslag i rullistorna.</t>
  </si>
  <si>
    <t>I denna tabell anges grundläggande kalkylparametrar som kan användas som utgångspunkt för beräkning av nyttor och kostnader. Dessa värden är schablonvärden och kan bytas ut om organisationen använder andra schablonvärden.</t>
  </si>
  <si>
    <t>Här kan du dokumentera andra antaganden som du gör i denna kalkyl. Syftet med informationen är att öka förståelsen och transparensen för vilka antaganden som ligger till grund för beräkningarna. Observera att eventuella värden som anges här, inte förs över till andra flikar i denna kalkylmall.</t>
  </si>
  <si>
    <t>Annan intressent</t>
  </si>
  <si>
    <t>Typ av intressent</t>
  </si>
  <si>
    <t>Ange hur och när nyttan ska följas upp (fritext)</t>
  </si>
  <si>
    <t>Om nyttan förväntas öka/kostnaderna minska under tidsperioden, så ange förväntad procentuell förändring</t>
  </si>
  <si>
    <t>Förväntad procentuell ökning/minskning framåt i tiden, ange x %</t>
  </si>
  <si>
    <t>Om kostnaden förväntas öka/ minska under tidsperioden, så ange förväntad procentuell förändring</t>
  </si>
  <si>
    <t>Uppskattad kostnad per år (tkr)</t>
  </si>
  <si>
    <t>KALKYLPARAMETRAR</t>
  </si>
  <si>
    <t>Uppskattad nytta per år (tkr)</t>
  </si>
  <si>
    <t>Nyckel</t>
  </si>
  <si>
    <t>Namn</t>
  </si>
  <si>
    <t>Total uppskattad tidsbesparing per dag (minuter)</t>
  </si>
  <si>
    <t>Stöd för datavalidering</t>
  </si>
  <si>
    <t>KvNy1</t>
  </si>
  <si>
    <t>KvNy2</t>
  </si>
  <si>
    <t>KvNy3</t>
  </si>
  <si>
    <t>KvNy4</t>
  </si>
  <si>
    <t>Tabell med övergripand nyttor och deras nycklar</t>
  </si>
  <si>
    <t>Varje övergripande nytta i en tabell med nyckeln som namn. En per övergripande nytta.</t>
  </si>
  <si>
    <t>IcKvNy1</t>
  </si>
  <si>
    <t>IcKvNy2</t>
  </si>
  <si>
    <t>IcKvNy3</t>
  </si>
  <si>
    <t>IcKvNy4</t>
  </si>
  <si>
    <t>Stöd</t>
  </si>
  <si>
    <t>Kost1</t>
  </si>
  <si>
    <t>Kost2</t>
  </si>
  <si>
    <t>Kost3</t>
  </si>
  <si>
    <t>Kost4</t>
  </si>
  <si>
    <t>Kost5</t>
  </si>
  <si>
    <t>Kost6</t>
  </si>
  <si>
    <t>kr/timme</t>
  </si>
  <si>
    <t>Nivå</t>
  </si>
  <si>
    <r>
      <t xml:space="preserve">Minskad personalkostnad (frigjord tid </t>
    </r>
    <r>
      <rPr>
        <sz val="10"/>
        <color rgb="FFFF0000"/>
        <rFont val="Arial"/>
        <family val="2"/>
      </rPr>
      <t>som inte ska ersättas</t>
    </r>
    <r>
      <rPr>
        <sz val="10"/>
        <color rgb="FF000000"/>
        <rFont val="Arial"/>
        <family val="2"/>
      </rPr>
      <t>)</t>
    </r>
  </si>
  <si>
    <t>Annan ekonomisk nytta (kostnadsminskning)</t>
  </si>
  <si>
    <t>Verksamhetsanpassning</t>
  </si>
  <si>
    <t>SVÅRKVANTIFIERBARA NYTTOR</t>
  </si>
  <si>
    <t>Intressent</t>
  </si>
  <si>
    <t>Genomsnittligt antal arbetstimmar/år för en heltidstjänst</t>
  </si>
  <si>
    <t>I denna flik anger du svårkvantifierbara nyttor, välj förslag i rullistorna.</t>
  </si>
  <si>
    <t>Ange typ av svårkvantifierbar nytta (övergripande)</t>
  </si>
  <si>
    <t>Ange typ av svårkvantifierbar nytta (specificerad)</t>
  </si>
  <si>
    <t>Uppskattad värde idag</t>
  </si>
  <si>
    <t>Uppskattad nytt värde</t>
  </si>
  <si>
    <t>Procentuell förändring</t>
  </si>
  <si>
    <t>År 1</t>
  </si>
  <si>
    <t>År 2</t>
  </si>
  <si>
    <t>År 10</t>
  </si>
  <si>
    <t>År 3</t>
  </si>
  <si>
    <t>År 4</t>
  </si>
  <si>
    <t>År 5</t>
  </si>
  <si>
    <t>År 6</t>
  </si>
  <si>
    <t>År 7</t>
  </si>
  <si>
    <t>År 8</t>
  </si>
  <si>
    <t>År 9</t>
  </si>
  <si>
    <t>Totalt</t>
  </si>
  <si>
    <t>År</t>
  </si>
  <si>
    <t>Kostnader</t>
  </si>
  <si>
    <t>Sammanställning för samtliga nyttor</t>
  </si>
  <si>
    <t xml:space="preserve">Var uppstår nyttan? Ange för vilken intressent/vilka intressenter nyttorna uppstår t.ex. alla medarbetare, leverantörer m.fl. En rad för varje intressent. </t>
  </si>
  <si>
    <t>Beskrivning av nytta</t>
  </si>
  <si>
    <r>
      <rPr>
        <sz val="10"/>
        <color rgb="FF2B2A29"/>
        <rFont val="Arial"/>
        <family val="2"/>
      </rPr>
      <t>Övergripande</t>
    </r>
    <r>
      <rPr>
        <sz val="10"/>
        <color rgb="FF2B2A29"/>
        <rFont val="Arial"/>
        <family val="2"/>
      </rPr>
      <t xml:space="preserve"> nytta</t>
    </r>
  </si>
  <si>
    <t>Total kostnad över tidsperioden tkr</t>
  </si>
  <si>
    <t>Totalt tkr</t>
  </si>
  <si>
    <t>Totalt värde över tidsperioden tkr</t>
  </si>
  <si>
    <t>Antal år nyttan gäller</t>
  </si>
  <si>
    <t>Antal år som nyttan förändras, ange tal 1-10</t>
  </si>
  <si>
    <t xml:space="preserve">Antal år där kostnaden existerar </t>
  </si>
  <si>
    <t>Kvantifierbara nyttor</t>
  </si>
  <si>
    <t xml:space="preserve">Var uppstår kostnaden? Ange för vilken intressent/vilka intressenter kostnaderna uppstår t.ex. alla medarbetare, leverantörer m.fl. En rad för varje intressent. </t>
  </si>
  <si>
    <t>Sammanställning för statliga myndigheter</t>
  </si>
  <si>
    <r>
      <rPr>
        <b/>
        <sz val="10"/>
        <color theme="1"/>
        <rFont val="Arial"/>
        <family val="2"/>
      </rPr>
      <t>2: Låg</t>
    </r>
    <r>
      <rPr>
        <sz val="10"/>
        <color theme="1"/>
        <rFont val="Arial"/>
        <family val="2"/>
      </rPr>
      <t xml:space="preserve"> = Stor förbättringspotential</t>
    </r>
  </si>
  <si>
    <r>
      <t xml:space="preserve">3: Medium = </t>
    </r>
    <r>
      <rPr>
        <sz val="10"/>
        <color theme="1"/>
        <rFont val="Arial"/>
        <family val="2"/>
      </rPr>
      <t>Finns förbättringspotential</t>
    </r>
  </si>
  <si>
    <t>Sammanställning för region &amp; kommun</t>
  </si>
  <si>
    <t>Gruppering</t>
  </si>
  <si>
    <t>1 = stat</t>
  </si>
  <si>
    <t>2 = kommun, region</t>
  </si>
  <si>
    <t>3 = Invånare</t>
  </si>
  <si>
    <t>4 = Samhälle</t>
  </si>
  <si>
    <t>Sammanställning för svårkvantifierbara nyttor</t>
  </si>
  <si>
    <t>Svårkvantifierbara nyttor</t>
  </si>
  <si>
    <t>Sammanställning för intresseorganisation, samhälle, EU, företag och andra intressenter</t>
  </si>
  <si>
    <t>Datum när kalkylen skapas, t.ex. 2023-03-01</t>
  </si>
  <si>
    <t>Om det berör 10 personer där varje person kan spara 30 minuter per dag: skriv 300 minuter</t>
  </si>
  <si>
    <t>I den här fliken anger du bland annat förändringsinsatsens eller investeringens grundläggande ingångsvärden.</t>
  </si>
  <si>
    <t>Arbetskostnad chef, kostnad per timme</t>
  </si>
  <si>
    <t>Invånarens, kostnad per timme</t>
  </si>
  <si>
    <t xml:space="preserve">timkostnad/enhet </t>
  </si>
  <si>
    <t>Antal år som kostnaden förändras, ange tal 1-10</t>
  </si>
  <si>
    <t>Nettonytta</t>
  </si>
  <si>
    <t>FÖRÄNDRINGSINSATS / INVESTERING</t>
  </si>
  <si>
    <t>Kostnad per timme för invånare. Detta belopp används för att beräkna besparad tid i kronor för invånare.</t>
  </si>
  <si>
    <t>Sammanställning för privatpersoner</t>
  </si>
  <si>
    <t>Invånare</t>
  </si>
  <si>
    <t>Kontinuerlig övervakning och infrastruktur</t>
  </si>
  <si>
    <t>teknik och utveckling</t>
  </si>
  <si>
    <t>RISK- OCH HINDERANALYS</t>
  </si>
  <si>
    <t>Ange sannolikheten att risken inträffar/hindret uppstår</t>
  </si>
  <si>
    <t>Beskriv konsekvensen av att risken inträffar/hindret uppstår</t>
  </si>
  <si>
    <t>Ange vilken kategori som kan beskriva konsekvensen/risken bäst</t>
  </si>
  <si>
    <t xml:space="preserve">Ange hur allvarlig konsekvensen blir om risken inträffar/hindret uppstår </t>
  </si>
  <si>
    <t>Risk och/eller hinder</t>
  </si>
  <si>
    <t>Sannolikhet</t>
  </si>
  <si>
    <t>Konsekvens</t>
  </si>
  <si>
    <t>Riskkategori</t>
  </si>
  <si>
    <t>Ledningens engagemang saknas</t>
  </si>
  <si>
    <t>Risk- &amp; Hinderanalys</t>
  </si>
  <si>
    <t>Liten sannolikhet</t>
  </si>
  <si>
    <t>Stor sannolikhet</t>
  </si>
  <si>
    <t>Mycket allvarlig</t>
  </si>
  <si>
    <t>Allvarlig</t>
  </si>
  <si>
    <t>Lindrig</t>
  </si>
  <si>
    <t>Försumbar</t>
  </si>
  <si>
    <t>Poäng</t>
  </si>
  <si>
    <t>Mycket stor sanolikhet</t>
  </si>
  <si>
    <t>Ossanolikt</t>
  </si>
  <si>
    <t>Röd</t>
  </si>
  <si>
    <t>Grön</t>
  </si>
  <si>
    <t>Orange</t>
  </si>
  <si>
    <t>Risk</t>
  </si>
  <si>
    <t>Riskpoäng</t>
  </si>
  <si>
    <t>Konsekvenskategori</t>
  </si>
  <si>
    <t>Medel</t>
  </si>
  <si>
    <t>Låg</t>
  </si>
  <si>
    <t xml:space="preserve">Mycket låg </t>
  </si>
  <si>
    <t>Kan försena leveransen</t>
  </si>
  <si>
    <t>Leveransen blir dyrare</t>
  </si>
  <si>
    <t>Försvårar införandet</t>
  </si>
  <si>
    <t>Hindrar nyttohemtagningen</t>
  </si>
  <si>
    <t>Annan</t>
  </si>
  <si>
    <t>Sammanställning för risk &amp; hinder</t>
  </si>
  <si>
    <t>Risk och hinder</t>
  </si>
  <si>
    <t>Konsekvensbeskrivning</t>
  </si>
  <si>
    <t>Konsekvensgradering</t>
  </si>
  <si>
    <t>1.1</t>
  </si>
  <si>
    <t>Medium</t>
  </si>
  <si>
    <t>Beskrivning av annan nytta</t>
  </si>
  <si>
    <t>Mycket hög</t>
  </si>
  <si>
    <t>Hög</t>
  </si>
  <si>
    <r>
      <rPr>
        <b/>
        <sz val="10"/>
        <color theme="1"/>
        <rFont val="Arial"/>
        <family val="2"/>
      </rPr>
      <t>4: Hög =</t>
    </r>
    <r>
      <rPr>
        <sz val="10"/>
        <color theme="1"/>
        <rFont val="Arial"/>
        <family val="2"/>
      </rPr>
      <t xml:space="preserve"> Begränsad förbättringspotential</t>
    </r>
  </si>
  <si>
    <r>
      <rPr>
        <b/>
        <sz val="10"/>
        <color theme="1"/>
        <rFont val="Arial"/>
        <family val="2"/>
      </rPr>
      <t>5: Mycket hög =</t>
    </r>
    <r>
      <rPr>
        <sz val="10"/>
        <color theme="1"/>
        <rFont val="Arial"/>
        <family val="2"/>
      </rPr>
      <t xml:space="preserve"> Liten/ingen förbättringspotential</t>
    </r>
  </si>
  <si>
    <t>4: Hög = Begränsad förbättringspotential</t>
  </si>
  <si>
    <t>1: Mycket låg = Avsevärd förbättringspotential</t>
  </si>
  <si>
    <t>2: Låg = Stor förbättringspotential</t>
  </si>
  <si>
    <t>3: Medium = Finns förbättringspotential</t>
  </si>
  <si>
    <t>5: Mycket hög = Liten/ingen förbättringspotential</t>
  </si>
  <si>
    <t>Beskriv kortfattat förändringarna</t>
  </si>
  <si>
    <t>Risk- och hinderanalysen syftar till att fånga risker och hinder kopplat till de förändringar som förändringsinsatsen/investeringen ska bidra till.</t>
  </si>
  <si>
    <t>Sammantagen bedömning av risker och hinder, viktat medelvärde</t>
  </si>
  <si>
    <t>Risk/hinderskategori</t>
  </si>
  <si>
    <t>Ange vilken kategori som kan beskriva risken/hindret bäst</t>
  </si>
  <si>
    <t>Brist på finansiering</t>
  </si>
  <si>
    <t>Lågt engagemang/förmåga hos berörda/involverade medarbetare</t>
  </si>
  <si>
    <t>Lågt engagemang/förmåga hos berörda/involverade intressenter</t>
  </si>
  <si>
    <t>Lågt engagemang/förmåga hos berörda/involverade användare</t>
  </si>
  <si>
    <t>Brist på teknisk/annan kompetens eller resurser</t>
  </si>
  <si>
    <t>Juridiska förutsättningar</t>
  </si>
  <si>
    <t>Kolumn1</t>
  </si>
  <si>
    <t>Egen 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</si>
</sst>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 ##0\ \t\k\r"/>
    <numFmt numFmtId="166" formatCode="_-* #,##0_-;\-* #,##0_-;_-* &quot;-&quot;??_-;_-@_-"/>
  </numFmts>
  <fonts count="53" x14ac:knownFonts="1">
    <font>
      <sz val="11"/>
      <color theme="1"/>
      <name val="Calibri"/>
      <family val="2"/>
      <scheme val="minor"/>
    </font>
    <font>
      <sz val="11"/>
      <color theme="1"/>
      <name val="Arial"/>
      <family val="2"/>
    </font>
    <font>
      <sz val="10"/>
      <color theme="1"/>
      <name val="Arial"/>
      <family val="2"/>
    </font>
    <font>
      <sz val="11"/>
      <color theme="1" tint="0.499984740745262"/>
      <name val="Arial"/>
      <family val="2"/>
    </font>
    <font>
      <b/>
      <sz val="14"/>
      <color rgb="FF035E74"/>
      <name val="Arial"/>
      <family val="2"/>
    </font>
    <font>
      <sz val="8"/>
      <color theme="1" tint="0.499984740745262"/>
      <name val="Arial"/>
      <family val="2"/>
    </font>
    <font>
      <b/>
      <sz val="10"/>
      <color theme="1"/>
      <name val="Arial"/>
      <family val="2"/>
    </font>
    <font>
      <sz val="10"/>
      <color theme="1" tint="0.499984740745262"/>
      <name val="Arial"/>
      <family val="2"/>
    </font>
    <font>
      <i/>
      <sz val="10"/>
      <color theme="1" tint="0.34998626667073579"/>
      <name val="Arial"/>
      <family val="2"/>
    </font>
    <font>
      <b/>
      <sz val="11"/>
      <color theme="1"/>
      <name val="Arial"/>
      <family val="2"/>
    </font>
    <font>
      <sz val="11"/>
      <name val="Arial"/>
      <family val="2"/>
    </font>
    <font>
      <b/>
      <sz val="10"/>
      <name val="Arial"/>
      <family val="2"/>
    </font>
    <font>
      <sz val="10"/>
      <name val="Arial"/>
      <family val="2"/>
    </font>
    <font>
      <b/>
      <sz val="14"/>
      <name val="Arial"/>
      <family val="2"/>
    </font>
    <font>
      <b/>
      <sz val="14"/>
      <color theme="5"/>
      <name val="Arial"/>
      <family val="2"/>
    </font>
    <font>
      <b/>
      <sz val="26"/>
      <color rgb="FF54735F"/>
      <name val="Arial"/>
      <family val="2"/>
    </font>
    <font>
      <i/>
      <sz val="10"/>
      <color theme="1" tint="0.499984740745262"/>
      <name val="Arial"/>
      <family val="2"/>
    </font>
    <font>
      <b/>
      <sz val="14"/>
      <color rgb="FF39B54A"/>
      <name val="Arial"/>
      <family val="2"/>
    </font>
    <font>
      <b/>
      <sz val="14"/>
      <color rgb="FFCB4A64"/>
      <name val="Arial"/>
      <family val="2"/>
    </font>
    <font>
      <b/>
      <sz val="14"/>
      <color rgb="FF54735F"/>
      <name val="Arial"/>
      <family val="2"/>
    </font>
    <font>
      <b/>
      <sz val="11"/>
      <color rgb="FF54735F"/>
      <name val="Arial"/>
      <family val="2"/>
    </font>
    <font>
      <i/>
      <sz val="10"/>
      <color rgb="FF98948E"/>
      <name val="Arial"/>
      <family val="2"/>
    </font>
    <font>
      <sz val="11"/>
      <color rgb="FFFF0000"/>
      <name val="Arial"/>
      <family val="2"/>
    </font>
    <font>
      <b/>
      <sz val="11"/>
      <color rgb="FFFF0000"/>
      <name val="Arial"/>
      <family val="2"/>
    </font>
    <font>
      <sz val="8"/>
      <color theme="1"/>
      <name val="Calibri"/>
      <family val="2"/>
      <scheme val="minor"/>
    </font>
    <font>
      <i/>
      <sz val="10"/>
      <name val="Arial"/>
      <family val="2"/>
    </font>
    <font>
      <b/>
      <i/>
      <sz val="14"/>
      <color rgb="FFFF0000"/>
      <name val="Arial"/>
      <family val="2"/>
    </font>
    <font>
      <b/>
      <sz val="18"/>
      <color rgb="FF54735F"/>
      <name val="Arial"/>
      <family val="2"/>
    </font>
    <font>
      <b/>
      <sz val="11"/>
      <name val="Arial"/>
      <family val="2"/>
    </font>
    <font>
      <sz val="16"/>
      <name val="Arial"/>
      <family val="2"/>
    </font>
    <font>
      <sz val="10"/>
      <color rgb="FFFF0000"/>
      <name val="Arial"/>
      <family val="2"/>
    </font>
    <font>
      <sz val="11"/>
      <color theme="1"/>
      <name val="Calibri"/>
      <family val="2"/>
      <scheme val="minor"/>
    </font>
    <font>
      <i/>
      <sz val="10"/>
      <color rgb="FFFF0000"/>
      <name val="Arial"/>
      <family val="2"/>
    </font>
    <font>
      <sz val="8"/>
      <name val="Calibri"/>
      <family val="2"/>
      <scheme val="minor"/>
    </font>
    <font>
      <i/>
      <sz val="11"/>
      <color theme="1"/>
      <name val="Calibri"/>
      <family val="2"/>
      <scheme val="minor"/>
    </font>
    <font>
      <sz val="10"/>
      <color rgb="FF000000"/>
      <name val="Arial"/>
      <family val="2"/>
    </font>
    <font>
      <sz val="14"/>
      <color rgb="FF2B2A29"/>
      <name val="Arial"/>
      <family val="2"/>
    </font>
    <font>
      <b/>
      <sz val="10"/>
      <color rgb="FF2B2A29"/>
      <name val="Arial"/>
      <family val="2"/>
    </font>
    <font>
      <sz val="10"/>
      <color rgb="FF2B2A29"/>
      <name val="Arial"/>
      <family val="2"/>
    </font>
    <font>
      <i/>
      <sz val="10"/>
      <color rgb="FF2B2A29"/>
      <name val="Arial"/>
      <family val="2"/>
    </font>
    <font>
      <b/>
      <sz val="14"/>
      <color rgb="FF2B2A29"/>
      <name val="Arial"/>
      <family val="2"/>
    </font>
    <font>
      <i/>
      <sz val="10"/>
      <color theme="1" tint="0.249977111117893"/>
      <name val="Arial"/>
      <family val="2"/>
    </font>
    <font>
      <i/>
      <sz val="11"/>
      <color theme="1" tint="0.249977111117893"/>
      <name val="Arial"/>
      <family val="2"/>
    </font>
    <font>
      <sz val="10"/>
      <color theme="1" tint="0.249977111117893"/>
      <name val="Arial"/>
      <family val="2"/>
    </font>
    <font>
      <b/>
      <sz val="14"/>
      <color theme="1" tint="0.249977111117893"/>
      <name val="Arial"/>
      <family val="2"/>
    </font>
    <font>
      <b/>
      <sz val="20"/>
      <color theme="1"/>
      <name val="Arial"/>
      <family val="2"/>
    </font>
    <font>
      <b/>
      <sz val="18"/>
      <color theme="1"/>
      <name val="Arial"/>
      <family val="2"/>
    </font>
    <font>
      <sz val="11"/>
      <color theme="1" tint="0.249977111117893"/>
      <name val="Arial"/>
      <family val="2"/>
    </font>
    <font>
      <b/>
      <sz val="10"/>
      <color theme="1" tint="0.249977111117893"/>
      <name val="Arial"/>
      <family val="2"/>
    </font>
    <font>
      <b/>
      <sz val="14"/>
      <color theme="1"/>
      <name val="Arial"/>
      <family val="2"/>
    </font>
    <font>
      <b/>
      <sz val="14"/>
      <color rgb="FF0070C0"/>
      <name val="Arial"/>
      <family val="2"/>
    </font>
    <font>
      <sz val="10"/>
      <color theme="1" tint="4.9989318521683403E-2"/>
      <name val="Arial"/>
      <family val="2"/>
    </font>
    <font>
      <b/>
      <sz val="10"/>
      <color theme="1"/>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gray0625">
        <fgColor theme="2" tint="-9.9948118533890809E-2"/>
        <bgColor theme="0"/>
      </patternFill>
    </fill>
    <fill>
      <patternFill patternType="gray0625">
        <fgColor theme="0" tint="-0.14996795556505021"/>
        <bgColor theme="0"/>
      </patternFill>
    </fill>
    <fill>
      <patternFill patternType="gray0625">
        <fgColor theme="0" tint="-0.14996795556505021"/>
        <bgColor theme="0" tint="-0.14999847407452621"/>
      </patternFill>
    </fill>
    <fill>
      <patternFill patternType="gray0625">
        <fgColor theme="2" tint="-9.9948118533890809E-2"/>
        <bgColor theme="0" tint="-0.14999847407452621"/>
      </patternFill>
    </fill>
    <fill>
      <patternFill patternType="solid">
        <fgColor theme="6" tint="0.79998168889431442"/>
        <bgColor indexed="64"/>
      </patternFill>
    </fill>
    <fill>
      <patternFill patternType="solid">
        <fgColor rgb="FFDAE4DE"/>
        <bgColor rgb="FFDAE4DE"/>
      </patternFill>
    </fill>
    <fill>
      <patternFill patternType="gray0625">
        <fgColor theme="2" tint="-9.9948118533890809E-2"/>
        <bgColor rgb="FFDEA673"/>
      </patternFill>
    </fill>
    <fill>
      <patternFill patternType="solid">
        <fgColor rgb="FF879585"/>
        <bgColor indexed="64"/>
      </patternFill>
    </fill>
    <fill>
      <patternFill patternType="solid">
        <fgColor rgb="FFC3C3C2"/>
        <bgColor indexed="64"/>
      </patternFill>
    </fill>
    <fill>
      <patternFill patternType="solid">
        <fgColor rgb="FFE8E8E8"/>
        <bgColor indexed="64"/>
      </patternFill>
    </fill>
    <fill>
      <patternFill patternType="gray0625">
        <fgColor theme="0" tint="-0.14996795556505021"/>
        <bgColor rgb="FFE8E8E8"/>
      </patternFill>
    </fill>
    <fill>
      <patternFill patternType="gray0625">
        <fgColor theme="2" tint="-9.9948118533890809E-2"/>
        <bgColor rgb="FFE8E8E8"/>
      </patternFill>
    </fill>
    <fill>
      <patternFill patternType="solid">
        <fgColor rgb="FF99908B"/>
        <bgColor indexed="64"/>
      </patternFill>
    </fill>
    <fill>
      <patternFill patternType="solid">
        <fgColor rgb="FFCE8034"/>
        <bgColor indexed="64"/>
      </patternFill>
    </fill>
    <fill>
      <patternFill patternType="solid">
        <fgColor rgb="FFCD796D"/>
        <bgColor indexed="64"/>
      </patternFill>
    </fill>
    <fill>
      <patternFill patternType="solid">
        <fgColor rgb="FFABB5A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8D3A7"/>
        <bgColor indexed="64"/>
      </patternFill>
    </fill>
    <fill>
      <patternFill patternType="solid">
        <fgColor rgb="FFF3BE7C"/>
        <bgColor indexed="64"/>
      </patternFill>
    </fill>
  </fills>
  <borders count="195">
    <border>
      <left/>
      <right/>
      <top/>
      <bottom/>
      <diagonal/>
    </border>
    <border>
      <left style="thin">
        <color theme="0" tint="-0.24994659260841701"/>
      </left>
      <right/>
      <top/>
      <bottom/>
      <diagonal/>
    </border>
    <border>
      <left/>
      <right/>
      <top/>
      <bottom style="thin">
        <color theme="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1"/>
      </bottom>
      <diagonal/>
    </border>
    <border>
      <left style="thin">
        <color theme="0"/>
      </left>
      <right/>
      <top/>
      <bottom style="thin">
        <color theme="1"/>
      </bottom>
      <diagonal/>
    </border>
    <border>
      <left style="thin">
        <color theme="0"/>
      </left>
      <right/>
      <top style="thin">
        <color theme="0" tint="-0.24994659260841701"/>
      </top>
      <bottom/>
      <diagonal/>
    </border>
    <border>
      <left/>
      <right/>
      <top style="thin">
        <color theme="1"/>
      </top>
      <bottom/>
      <diagonal/>
    </border>
    <border>
      <left style="thin">
        <color theme="0"/>
      </left>
      <right/>
      <top style="thin">
        <color theme="1"/>
      </top>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thin">
        <color theme="0"/>
      </left>
      <right/>
      <top/>
      <bottom style="thin">
        <color auto="1"/>
      </bottom>
      <diagonal/>
    </border>
    <border>
      <left/>
      <right/>
      <top style="thin">
        <color auto="1"/>
      </top>
      <bottom/>
      <diagonal/>
    </border>
    <border>
      <left/>
      <right/>
      <top style="thin">
        <color theme="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1"/>
      </top>
      <bottom style="thin">
        <color indexed="64"/>
      </bottom>
      <diagonal/>
    </border>
    <border>
      <left style="thin">
        <color theme="0"/>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left>
      <right/>
      <top style="thin">
        <color indexed="64"/>
      </top>
      <bottom style="thin">
        <color indexed="64"/>
      </bottom>
      <diagonal/>
    </border>
    <border>
      <left/>
      <right/>
      <top style="thin">
        <color theme="0" tint="-0.34998626667073579"/>
      </top>
      <bottom style="thin">
        <color indexed="64"/>
      </bottom>
      <diagonal/>
    </border>
    <border>
      <left/>
      <right/>
      <top style="thin">
        <color theme="0" tint="-0.249977111117893"/>
      </top>
      <bottom style="thin">
        <color theme="0" tint="-0.249977111117893"/>
      </bottom>
      <diagonal/>
    </border>
    <border>
      <left/>
      <right/>
      <top style="thin">
        <color theme="0" tint="-0.249977111117893"/>
      </top>
      <bottom style="thin">
        <color indexed="64"/>
      </bottom>
      <diagonal/>
    </border>
    <border>
      <left/>
      <right/>
      <top style="thin">
        <color auto="1"/>
      </top>
      <bottom style="thin">
        <color theme="0" tint="-0.249977111117893"/>
      </bottom>
      <diagonal/>
    </border>
    <border>
      <left/>
      <right style="thin">
        <color theme="0"/>
      </right>
      <top style="thin">
        <color theme="0" tint="-0.249977111117893"/>
      </top>
      <bottom style="thin">
        <color indexed="64"/>
      </bottom>
      <diagonal/>
    </border>
    <border>
      <left/>
      <right/>
      <top/>
      <bottom style="thin">
        <color theme="0" tint="-0.249977111117893"/>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theme="0" tint="-0.249977111117893"/>
      </bottom>
      <diagonal/>
    </border>
    <border>
      <left style="thin">
        <color theme="0"/>
      </left>
      <right style="thin">
        <color theme="0"/>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C3C3C2"/>
      </left>
      <right style="thin">
        <color rgb="FFC3C3C2"/>
      </right>
      <top style="thin">
        <color rgb="FFC3C3C2"/>
      </top>
      <bottom style="thin">
        <color rgb="FFC3C3C2"/>
      </bottom>
      <diagonal/>
    </border>
    <border>
      <left style="thin">
        <color rgb="FFC3C3C2"/>
      </left>
      <right style="thin">
        <color theme="1"/>
      </right>
      <top style="thin">
        <color rgb="FFC3C3C2"/>
      </top>
      <bottom style="thin">
        <color rgb="FFC3C3C2"/>
      </bottom>
      <diagonal/>
    </border>
    <border>
      <left style="thin">
        <color theme="1"/>
      </left>
      <right style="thin">
        <color rgb="FFC3C3C2"/>
      </right>
      <top style="thin">
        <color theme="1"/>
      </top>
      <bottom style="thin">
        <color rgb="FFC3C3C2"/>
      </bottom>
      <diagonal/>
    </border>
    <border>
      <left style="thin">
        <color rgb="FFC3C3C2"/>
      </left>
      <right style="thin">
        <color rgb="FFC3C3C2"/>
      </right>
      <top style="thin">
        <color theme="1"/>
      </top>
      <bottom style="thin">
        <color rgb="FFC3C3C2"/>
      </bottom>
      <diagonal/>
    </border>
    <border>
      <left style="thin">
        <color rgb="FFC3C3C2"/>
      </left>
      <right style="thin">
        <color theme="1"/>
      </right>
      <top style="thin">
        <color theme="1"/>
      </top>
      <bottom style="thin">
        <color rgb="FFC3C3C2"/>
      </bottom>
      <diagonal/>
    </border>
    <border>
      <left style="thin">
        <color theme="1"/>
      </left>
      <right style="thin">
        <color rgb="FFC3C3C2"/>
      </right>
      <top style="thin">
        <color rgb="FFC3C3C2"/>
      </top>
      <bottom style="thin">
        <color rgb="FFC3C3C2"/>
      </bottom>
      <diagonal/>
    </border>
    <border>
      <left style="thin">
        <color theme="1"/>
      </left>
      <right style="thin">
        <color rgb="FFC3C3C2"/>
      </right>
      <top style="thin">
        <color rgb="FFC3C3C2"/>
      </top>
      <bottom style="thin">
        <color theme="1"/>
      </bottom>
      <diagonal/>
    </border>
    <border>
      <left style="thin">
        <color rgb="FFC3C3C2"/>
      </left>
      <right style="thin">
        <color rgb="FFC3C3C2"/>
      </right>
      <top style="thin">
        <color rgb="FFC3C3C2"/>
      </top>
      <bottom style="thin">
        <color theme="1"/>
      </bottom>
      <diagonal/>
    </border>
    <border>
      <left style="thin">
        <color rgb="FFC3C3C2"/>
      </left>
      <right style="thin">
        <color theme="1"/>
      </right>
      <top style="thin">
        <color rgb="FFC3C3C2"/>
      </top>
      <bottom style="thin">
        <color theme="1"/>
      </bottom>
      <diagonal/>
    </border>
    <border>
      <left style="thin">
        <color indexed="64"/>
      </left>
      <right style="thin">
        <color rgb="FFC3C3C2"/>
      </right>
      <top style="medium">
        <color indexed="64"/>
      </top>
      <bottom style="thin">
        <color indexed="64"/>
      </bottom>
      <diagonal/>
    </border>
    <border>
      <left style="thin">
        <color rgb="FFC3C3C2"/>
      </left>
      <right style="thin">
        <color rgb="FFC3C3C2"/>
      </right>
      <top style="medium">
        <color indexed="64"/>
      </top>
      <bottom style="thin">
        <color indexed="64"/>
      </bottom>
      <diagonal/>
    </border>
    <border>
      <left/>
      <right style="thin">
        <color rgb="FFC3C3C2"/>
      </right>
      <top style="thin">
        <color theme="1"/>
      </top>
      <bottom style="thin">
        <color indexed="64"/>
      </bottom>
      <diagonal/>
    </border>
    <border>
      <left style="thin">
        <color rgb="FFC3C3C2"/>
      </left>
      <right style="thin">
        <color rgb="FFC3C3C2"/>
      </right>
      <top style="thin">
        <color theme="1"/>
      </top>
      <bottom style="thin">
        <color indexed="64"/>
      </bottom>
      <diagonal/>
    </border>
    <border>
      <left style="thin">
        <color theme="0"/>
      </left>
      <right style="thin">
        <color theme="0"/>
      </right>
      <top/>
      <bottom style="thin">
        <color theme="1"/>
      </bottom>
      <diagonal/>
    </border>
    <border>
      <left style="thin">
        <color theme="0"/>
      </left>
      <right/>
      <top style="thin">
        <color indexed="64"/>
      </top>
      <bottom style="thin">
        <color theme="0" tint="-0.24994659260841701"/>
      </bottom>
      <diagonal/>
    </border>
    <border>
      <left style="thin">
        <color theme="0"/>
      </left>
      <right/>
      <top style="thin">
        <color theme="0" tint="-0.24994659260841701"/>
      </top>
      <bottom style="thin">
        <color indexed="64"/>
      </bottom>
      <diagonal/>
    </border>
    <border>
      <left/>
      <right style="thin">
        <color theme="1"/>
      </right>
      <top style="thin">
        <color auto="1"/>
      </top>
      <bottom style="thin">
        <color indexed="64"/>
      </bottom>
      <diagonal/>
    </border>
    <border>
      <left/>
      <right style="thin">
        <color theme="1"/>
      </right>
      <top style="thin">
        <color auto="1"/>
      </top>
      <bottom style="thin">
        <color theme="0" tint="-0.249977111117893"/>
      </bottom>
      <diagonal/>
    </border>
    <border>
      <left/>
      <right style="thin">
        <color theme="1"/>
      </right>
      <top style="thin">
        <color theme="0" tint="-0.249977111117893"/>
      </top>
      <bottom style="thin">
        <color theme="0" tint="-0.249977111117893"/>
      </bottom>
      <diagonal/>
    </border>
    <border>
      <left/>
      <right style="thin">
        <color theme="1"/>
      </right>
      <top/>
      <bottom/>
      <diagonal/>
    </border>
    <border>
      <left/>
      <right style="thin">
        <color theme="1"/>
      </right>
      <top style="thin">
        <color theme="0" tint="-0.249977111117893"/>
      </top>
      <bottom style="thin">
        <color indexed="64"/>
      </bottom>
      <diagonal/>
    </border>
    <border>
      <left/>
      <right style="thin">
        <color theme="1"/>
      </right>
      <top/>
      <bottom style="thin">
        <color indexed="64"/>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theme="0" tint="-0.24994659260841701"/>
      </bottom>
      <diagonal/>
    </border>
    <border>
      <left style="thin">
        <color theme="1"/>
      </left>
      <right style="thin">
        <color theme="1"/>
      </right>
      <top style="thin">
        <color theme="0" tint="-0.24994659260841701"/>
      </top>
      <bottom/>
      <diagonal/>
    </border>
    <border>
      <left style="thin">
        <color theme="1"/>
      </left>
      <right style="thin">
        <color theme="1"/>
      </right>
      <top style="thin">
        <color theme="0" tint="-0.24994659260841701"/>
      </top>
      <bottom style="thin">
        <color theme="1"/>
      </bottom>
      <diagonal/>
    </border>
    <border>
      <left/>
      <right/>
      <top style="thin">
        <color theme="4" tint="0.39997558519241921"/>
      </top>
      <bottom style="thin">
        <color theme="4" tint="0.39997558519241921"/>
      </bottom>
      <diagonal/>
    </border>
    <border>
      <left style="thin">
        <color theme="0" tint="-0.249977111117893"/>
      </left>
      <right/>
      <top/>
      <bottom/>
      <diagonal/>
    </border>
    <border>
      <left/>
      <right style="thin">
        <color theme="0" tint="-0.249977111117893"/>
      </right>
      <top style="thin">
        <color indexed="64"/>
      </top>
      <bottom/>
      <diagonal/>
    </border>
    <border>
      <left/>
      <right/>
      <top style="thin">
        <color theme="4" tint="0.39997558519241921"/>
      </top>
      <bottom/>
      <diagonal/>
    </border>
    <border>
      <left/>
      <right style="thin">
        <color theme="0"/>
      </right>
      <top style="thin">
        <color theme="1"/>
      </top>
      <bottom style="thin">
        <color theme="4" tint="0.39997558519241921"/>
      </bottom>
      <diagonal/>
    </border>
    <border>
      <left/>
      <right/>
      <top/>
      <bottom style="thin">
        <color theme="4" tint="0.39997558519241921"/>
      </bottom>
      <diagonal/>
    </border>
    <border>
      <left style="thin">
        <color theme="1"/>
      </left>
      <right style="thin">
        <color rgb="FFC3C3C2"/>
      </right>
      <top style="thin">
        <color theme="4" tint="0.39997558519241921"/>
      </top>
      <bottom style="thin">
        <color theme="4" tint="0.39997558519241921"/>
      </bottom>
      <diagonal/>
    </border>
    <border>
      <left style="thin">
        <color theme="1"/>
      </left>
      <right style="thin">
        <color rgb="FFC3C3C2"/>
      </right>
      <top style="thin">
        <color theme="4" tint="0.39997558519241921"/>
      </top>
      <bottom style="thin">
        <color theme="1"/>
      </bottom>
      <diagonal/>
    </border>
    <border>
      <left style="thin">
        <color theme="1"/>
      </left>
      <right style="thin">
        <color rgb="FFC3C3C2"/>
      </right>
      <top/>
      <bottom style="thin">
        <color theme="1"/>
      </bottom>
      <diagonal/>
    </border>
    <border>
      <left style="thin">
        <color indexed="64"/>
      </left>
      <right/>
      <top style="thin">
        <color indexed="64"/>
      </top>
      <bottom style="thin">
        <color theme="1"/>
      </bottom>
      <diagonal/>
    </border>
    <border>
      <left style="thin">
        <color theme="1"/>
      </left>
      <right style="thin">
        <color rgb="FFC3C3C2"/>
      </right>
      <top style="thin">
        <color theme="1"/>
      </top>
      <bottom style="thin">
        <color theme="2" tint="-0.249977111117893"/>
      </bottom>
      <diagonal/>
    </border>
    <border>
      <left style="thin">
        <color theme="1"/>
      </left>
      <right style="thin">
        <color rgb="FFC3C3C2"/>
      </right>
      <top/>
      <bottom style="thin">
        <color theme="2" tint="-0.249977111117893"/>
      </bottom>
      <diagonal/>
    </border>
    <border>
      <left style="thin">
        <color theme="1"/>
      </left>
      <right style="thin">
        <color rgb="FFC3C3C2"/>
      </right>
      <top style="thin">
        <color theme="2" tint="-0.249977111117893"/>
      </top>
      <bottom style="thin">
        <color theme="2" tint="-0.249977111117893"/>
      </bottom>
      <diagonal/>
    </border>
    <border>
      <left style="thin">
        <color theme="1"/>
      </left>
      <right style="thin">
        <color rgb="FFC3C3C2"/>
      </right>
      <top/>
      <bottom style="thin">
        <color theme="4" tint="0.39997558519241921"/>
      </bottom>
      <diagonal/>
    </border>
    <border>
      <left style="thin">
        <color indexed="64"/>
      </left>
      <right style="thin">
        <color theme="2" tint="-0.249977111117893"/>
      </right>
      <top style="thin">
        <color theme="1"/>
      </top>
      <bottom style="thin">
        <color indexed="64"/>
      </bottom>
      <diagonal/>
    </border>
    <border>
      <left style="thin">
        <color theme="2" tint="-0.249977111117893"/>
      </left>
      <right style="thin">
        <color theme="2" tint="-0.249977111117893"/>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rgb="FFC3C3C2"/>
      </left>
      <right style="thin">
        <color rgb="FFC3C3C2"/>
      </right>
      <top/>
      <bottom style="thin">
        <color rgb="FFC3C3C2"/>
      </bottom>
      <diagonal/>
    </border>
    <border>
      <left style="thin">
        <color rgb="FFC3C3C2"/>
      </left>
      <right style="thin">
        <color rgb="FFC3C3C2"/>
      </right>
      <top style="thin">
        <color theme="1"/>
      </top>
      <bottom style="thin">
        <color theme="2" tint="-0.249977111117893"/>
      </bottom>
      <diagonal/>
    </border>
    <border>
      <left style="thin">
        <color rgb="FFC3C3C2"/>
      </left>
      <right style="thin">
        <color rgb="FFC3C3C2"/>
      </right>
      <top/>
      <bottom style="thin">
        <color theme="2" tint="-0.249977111117893"/>
      </bottom>
      <diagonal/>
    </border>
    <border>
      <left style="thin">
        <color theme="2" tint="-0.249977111117893"/>
      </left>
      <right style="thin">
        <color rgb="FFC3C3C2"/>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style="thin">
        <color theme="1"/>
      </left>
      <right style="thin">
        <color theme="2" tint="-0.249977111117893"/>
      </right>
      <top style="thin">
        <color theme="2" tint="-0.249977111117893"/>
      </top>
      <bottom style="thin">
        <color theme="2" tint="-0.249977111117893"/>
      </bottom>
      <diagonal/>
    </border>
    <border>
      <left style="thin">
        <color theme="2" tint="-0.249977111117893"/>
      </left>
      <right style="thin">
        <color rgb="FFC3C3C2"/>
      </right>
      <top/>
      <bottom style="thin">
        <color theme="2" tint="-0.249977111117893"/>
      </bottom>
      <diagonal/>
    </border>
    <border>
      <left style="thin">
        <color rgb="FFC3C3C2"/>
      </left>
      <right style="thin">
        <color rgb="FFC3C3C2"/>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rgb="FFC3C3C2"/>
      </right>
      <top style="thin">
        <color theme="2" tint="-0.249977111117893"/>
      </top>
      <bottom style="thin">
        <color theme="2" tint="-0.249977111117893"/>
      </bottom>
      <diagonal/>
    </border>
    <border>
      <left/>
      <right style="thin">
        <color rgb="FFC3C3C2"/>
      </right>
      <top/>
      <bottom style="thin">
        <color theme="2" tint="-0.249977111117893"/>
      </bottom>
      <diagonal/>
    </border>
    <border>
      <left style="thin">
        <color theme="1"/>
      </left>
      <right style="thin">
        <color rgb="FFC3C3C2"/>
      </right>
      <top style="thin">
        <color theme="2" tint="-0.249977111117893"/>
      </top>
      <bottom style="thin">
        <color theme="1"/>
      </bottom>
      <diagonal/>
    </border>
    <border>
      <left style="thin">
        <color theme="2" tint="-0.249977111117893"/>
      </left>
      <right style="thin">
        <color theme="1"/>
      </right>
      <top style="thin">
        <color theme="1"/>
      </top>
      <bottom style="thin">
        <color indexed="64"/>
      </bottom>
      <diagonal/>
    </border>
    <border>
      <left style="thin">
        <color rgb="FFC3C3C2"/>
      </left>
      <right style="thin">
        <color theme="1"/>
      </right>
      <top style="thin">
        <color theme="1"/>
      </top>
      <bottom style="thin">
        <color theme="2" tint="-0.249977111117893"/>
      </bottom>
      <diagonal/>
    </border>
    <border>
      <left style="thin">
        <color rgb="FFC3C3C2"/>
      </left>
      <right style="thin">
        <color theme="1"/>
      </right>
      <top style="thin">
        <color theme="2" tint="-0.249977111117893"/>
      </top>
      <bottom style="thin">
        <color theme="2" tint="-0.249977111117893"/>
      </bottom>
      <diagonal/>
    </border>
    <border>
      <left style="thin">
        <color rgb="FFC3C3C2"/>
      </left>
      <right style="thin">
        <color theme="1"/>
      </right>
      <top/>
      <bottom style="thin">
        <color theme="1"/>
      </bottom>
      <diagonal/>
    </border>
    <border>
      <left/>
      <right style="thin">
        <color theme="1"/>
      </right>
      <top style="thin">
        <color auto="1"/>
      </top>
      <bottom style="thin">
        <color theme="1"/>
      </bottom>
      <diagonal/>
    </border>
    <border>
      <left/>
      <right/>
      <top style="thin">
        <color auto="1"/>
      </top>
      <bottom style="thin">
        <color theme="1"/>
      </bottom>
      <diagonal/>
    </border>
    <border>
      <left/>
      <right style="thin">
        <color theme="4" tint="0.39997558519241921"/>
      </right>
      <top/>
      <bottom/>
      <diagonal/>
    </border>
    <border>
      <left style="thin">
        <color theme="4" tint="0.39997558519241921"/>
      </left>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diagonal/>
    </border>
    <border>
      <left style="thin">
        <color indexed="64"/>
      </left>
      <right style="thin">
        <color theme="0" tint="-0.249977111117893"/>
      </right>
      <top/>
      <bottom style="thin">
        <color indexed="64"/>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indexed="64"/>
      </bottom>
      <diagonal/>
    </border>
    <border>
      <left/>
      <right style="thin">
        <color indexed="64"/>
      </right>
      <top style="thin">
        <color indexed="64"/>
      </top>
      <bottom/>
      <diagonal/>
    </border>
    <border>
      <left style="thin">
        <color theme="0" tint="-0.249977111117893"/>
      </left>
      <right style="thin">
        <color indexed="64"/>
      </right>
      <top style="thin">
        <color indexed="64"/>
      </top>
      <bottom/>
      <diagonal/>
    </border>
    <border>
      <left/>
      <right style="thin">
        <color indexed="64"/>
      </right>
      <top style="thin">
        <color theme="4" tint="0.39997558519241921"/>
      </top>
      <bottom style="thin">
        <color theme="4" tint="0.39997558519241921"/>
      </bottom>
      <diagonal/>
    </border>
    <border>
      <left/>
      <right style="thin">
        <color indexed="64"/>
      </right>
      <top style="thin">
        <color theme="4" tint="0.3999755851924192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249977111117893"/>
      </left>
      <right style="thin">
        <color theme="0"/>
      </right>
      <top style="thin">
        <color theme="0" tint="-0.249977111117893"/>
      </top>
      <bottom style="thin">
        <color theme="0" tint="-0.14999847407452621"/>
      </bottom>
      <diagonal/>
    </border>
    <border>
      <left style="thin">
        <color theme="0"/>
      </left>
      <right style="thin">
        <color theme="0"/>
      </right>
      <top style="thin">
        <color theme="0" tint="-0.249977111117893"/>
      </top>
      <bottom style="thin">
        <color theme="0" tint="-0.14999847407452621"/>
      </bottom>
      <diagonal/>
    </border>
    <border>
      <left style="thin">
        <color theme="0"/>
      </left>
      <right style="thin">
        <color theme="0"/>
      </right>
      <top/>
      <bottom style="thin">
        <color theme="0" tint="-0.14999847407452621"/>
      </bottom>
      <diagonal/>
    </border>
    <border>
      <left style="thin">
        <color theme="0"/>
      </left>
      <right style="thin">
        <color theme="0"/>
      </right>
      <top/>
      <bottom style="thin">
        <color theme="0"/>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2"/>
      </left>
      <right/>
      <top style="medium">
        <color indexed="64"/>
      </top>
      <bottom/>
      <diagonal/>
    </border>
    <border>
      <left style="thin">
        <color theme="2"/>
      </left>
      <right style="thin">
        <color theme="2"/>
      </right>
      <top style="medium">
        <color indexed="64"/>
      </top>
      <bottom/>
      <diagonal/>
    </border>
    <border>
      <left style="thin">
        <color theme="2"/>
      </left>
      <right style="medium">
        <color indexed="64"/>
      </right>
      <top style="medium">
        <color indexed="64"/>
      </top>
      <bottom/>
      <diagonal/>
    </border>
    <border>
      <left style="thin">
        <color theme="1"/>
      </left>
      <right style="medium">
        <color indexed="64"/>
      </right>
      <top style="medium">
        <color indexed="64"/>
      </top>
      <bottom style="thin">
        <color theme="2"/>
      </bottom>
      <diagonal/>
    </border>
    <border>
      <left style="thin">
        <color theme="1"/>
      </left>
      <right style="medium">
        <color indexed="64"/>
      </right>
      <top style="thin">
        <color theme="2"/>
      </top>
      <bottom style="thin">
        <color theme="2"/>
      </bottom>
      <diagonal/>
    </border>
    <border>
      <left style="medium">
        <color indexed="64"/>
      </left>
      <right/>
      <top style="thin">
        <color theme="2"/>
      </top>
      <bottom style="thin">
        <color theme="2"/>
      </bottom>
      <diagonal/>
    </border>
    <border>
      <left/>
      <right style="thin">
        <color theme="2"/>
      </right>
      <top style="thin">
        <color theme="1"/>
      </top>
      <bottom style="medium">
        <color indexed="64"/>
      </bottom>
      <diagonal/>
    </border>
    <border>
      <left style="thin">
        <color theme="2"/>
      </left>
      <right style="thin">
        <color theme="2"/>
      </right>
      <top style="thin">
        <color theme="1"/>
      </top>
      <bottom style="medium">
        <color indexed="64"/>
      </bottom>
      <diagonal/>
    </border>
    <border>
      <left style="thin">
        <color theme="2"/>
      </left>
      <right style="medium">
        <color indexed="64"/>
      </right>
      <top style="thin">
        <color theme="1"/>
      </top>
      <bottom style="medium">
        <color indexed="64"/>
      </bottom>
      <diagonal/>
    </border>
    <border>
      <left style="medium">
        <color indexed="64"/>
      </left>
      <right style="thin">
        <color theme="1"/>
      </right>
      <top style="thin">
        <color theme="2"/>
      </top>
      <bottom style="medium">
        <color theme="1"/>
      </bottom>
      <diagonal/>
    </border>
    <border>
      <left style="thin">
        <color theme="1"/>
      </left>
      <right style="thin">
        <color theme="2"/>
      </right>
      <top style="thin">
        <color theme="2"/>
      </top>
      <bottom style="thin">
        <color theme="1"/>
      </bottom>
      <diagonal/>
    </border>
    <border>
      <left style="thin">
        <color theme="2"/>
      </left>
      <right style="medium">
        <color theme="1"/>
      </right>
      <top style="thin">
        <color theme="1"/>
      </top>
      <bottom style="medium">
        <color theme="1"/>
      </bottom>
      <diagonal/>
    </border>
    <border>
      <left style="thin">
        <color theme="0"/>
      </left>
      <right style="thin">
        <color theme="0"/>
      </right>
      <top style="thin">
        <color theme="0" tint="-0.249977111117893"/>
      </top>
      <bottom/>
      <diagonal/>
    </border>
    <border>
      <left style="thin">
        <color theme="0"/>
      </left>
      <right style="thin">
        <color theme="0"/>
      </right>
      <top style="thin">
        <color theme="2" tint="-9.9978637043366805E-2"/>
      </top>
      <bottom style="thin">
        <color theme="2" tint="-9.9978637043366805E-2"/>
      </bottom>
      <diagonal/>
    </border>
    <border>
      <left style="thin">
        <color theme="0"/>
      </left>
      <right style="thin">
        <color theme="0"/>
      </right>
      <top style="thin">
        <color theme="2" tint="-9.9978637043366805E-2"/>
      </top>
      <bottom/>
      <diagonal/>
    </border>
    <border>
      <left style="thin">
        <color theme="0"/>
      </left>
      <right style="thin">
        <color theme="0"/>
      </right>
      <top style="thin">
        <color theme="2" tint="-9.9978637043366805E-2"/>
      </top>
      <bottom style="thin">
        <color theme="0" tint="-0.14999847407452621"/>
      </bottom>
      <diagonal/>
    </border>
    <border>
      <left style="thin">
        <color theme="1"/>
      </left>
      <right/>
      <top/>
      <bottom style="thin">
        <color theme="2"/>
      </bottom>
      <diagonal/>
    </border>
    <border>
      <left style="thin">
        <color theme="1"/>
      </left>
      <right/>
      <top style="thin">
        <color theme="2"/>
      </top>
      <bottom style="thin">
        <color theme="2"/>
      </bottom>
      <diagonal/>
    </border>
    <border>
      <left style="thin">
        <color theme="2"/>
      </left>
      <right/>
      <top/>
      <bottom/>
      <diagonal/>
    </border>
    <border>
      <left style="thin">
        <color theme="2"/>
      </left>
      <right style="thin">
        <color theme="2"/>
      </right>
      <top/>
      <bottom/>
      <diagonal/>
    </border>
    <border>
      <left style="thin">
        <color theme="2"/>
      </left>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medium">
        <color theme="1"/>
      </top>
      <bottom style="thin">
        <color theme="2"/>
      </bottom>
      <diagonal/>
    </border>
    <border>
      <left style="medium">
        <color theme="1"/>
      </left>
      <right/>
      <top style="thin">
        <color theme="2"/>
      </top>
      <bottom style="thin">
        <color theme="2"/>
      </bottom>
      <diagonal/>
    </border>
    <border>
      <left style="medium">
        <color theme="1"/>
      </left>
      <right style="thin">
        <color theme="1"/>
      </right>
      <top style="thin">
        <color theme="2"/>
      </top>
      <bottom style="medium">
        <color theme="1"/>
      </bottom>
      <diagonal/>
    </border>
    <border>
      <left/>
      <right style="medium">
        <color theme="1"/>
      </right>
      <top style="medium">
        <color theme="1"/>
      </top>
      <bottom style="thin">
        <color theme="1"/>
      </bottom>
      <diagonal/>
    </border>
    <border>
      <left/>
      <right style="thin">
        <color theme="2"/>
      </right>
      <top style="thin">
        <color theme="1"/>
      </top>
      <bottom style="medium">
        <color theme="1"/>
      </bottom>
      <diagonal/>
    </border>
    <border>
      <left style="thin">
        <color theme="2"/>
      </left>
      <right style="thin">
        <color theme="2"/>
      </right>
      <top style="thin">
        <color theme="1"/>
      </top>
      <bottom style="medium">
        <color theme="1"/>
      </bottom>
      <diagonal/>
    </border>
    <border>
      <left style="thin">
        <color theme="2"/>
      </left>
      <right/>
      <top style="thin">
        <color theme="1"/>
      </top>
      <bottom style="medium">
        <color theme="1"/>
      </bottom>
      <diagonal/>
    </border>
    <border>
      <left style="thin">
        <color theme="0"/>
      </left>
      <right/>
      <top style="thin">
        <color theme="2" tint="-9.9978637043366805E-2"/>
      </top>
      <bottom style="thin">
        <color theme="2" tint="-9.9978637043366805E-2"/>
      </bottom>
      <diagonal/>
    </border>
    <border>
      <left/>
      <right style="thin">
        <color theme="0"/>
      </right>
      <top/>
      <bottom style="thin">
        <color theme="0"/>
      </bottom>
      <diagonal/>
    </border>
    <border>
      <left style="thin">
        <color theme="0"/>
      </left>
      <right/>
      <top style="thin">
        <color theme="0" tint="-0.14999847407452621"/>
      </top>
      <bottom style="thin">
        <color theme="2" tint="-9.9978637043366805E-2"/>
      </bottom>
      <diagonal/>
    </border>
    <border>
      <left style="thin">
        <color theme="0"/>
      </left>
      <right/>
      <top/>
      <bottom style="thin">
        <color theme="0" tint="-0.14999847407452621"/>
      </bottom>
      <diagonal/>
    </border>
    <border>
      <left style="thin">
        <color theme="0"/>
      </left>
      <right/>
      <top style="thin">
        <color theme="0" tint="-0.249977111117893"/>
      </top>
      <bottom style="thin">
        <color theme="2" tint="-9.9978637043366805E-2"/>
      </bottom>
      <diagonal/>
    </border>
    <border>
      <left style="thin">
        <color rgb="FFC3C3C2"/>
      </left>
      <right/>
      <top style="thin">
        <color rgb="FFC3C3C2"/>
      </top>
      <bottom style="thin">
        <color rgb="FFC3C3C2"/>
      </bottom>
      <diagonal/>
    </border>
    <border>
      <left style="thin">
        <color rgb="FFC3C3C2"/>
      </left>
      <right style="thin">
        <color rgb="FFC3C3C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rgb="FFC3C3C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style="thin">
        <color theme="2" tint="-9.9978637043366805E-2"/>
      </top>
      <bottom style="thin">
        <color theme="1"/>
      </bottom>
      <diagonal/>
    </border>
    <border>
      <left/>
      <right style="thin">
        <color theme="1"/>
      </right>
      <top style="thin">
        <color auto="1"/>
      </top>
      <bottom/>
      <diagonal/>
    </border>
    <border>
      <left style="thin">
        <color indexed="64"/>
      </left>
      <right style="thin">
        <color theme="2" tint="-9.9978637043366805E-2"/>
      </right>
      <top/>
      <bottom style="thin">
        <color indexed="64"/>
      </bottom>
      <diagonal/>
    </border>
    <border>
      <left style="thin">
        <color theme="2" tint="-9.9978637043366805E-2"/>
      </left>
      <right style="thin">
        <color theme="2" tint="-9.9978637043366805E-2"/>
      </right>
      <top/>
      <bottom style="thin">
        <color indexed="64"/>
      </bottom>
      <diagonal/>
    </border>
    <border>
      <left style="thin">
        <color theme="1"/>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1"/>
      </right>
      <top style="thin">
        <color theme="1"/>
      </top>
      <bottom style="thin">
        <color theme="2" tint="-9.9978637043366805E-2"/>
      </bottom>
      <diagonal/>
    </border>
    <border>
      <left style="thin">
        <color theme="1"/>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1"/>
      </left>
      <right style="thin">
        <color theme="2" tint="-9.9978637043366805E-2"/>
      </right>
      <top style="thin">
        <color theme="2" tint="-9.9978637043366805E-2"/>
      </top>
      <bottom style="thin">
        <color theme="1"/>
      </bottom>
      <diagonal/>
    </border>
    <border>
      <left style="thin">
        <color theme="2" tint="-9.9978637043366805E-2"/>
      </left>
      <right style="thin">
        <color theme="1"/>
      </right>
      <top style="thin">
        <color theme="2" tint="-9.9978637043366805E-2"/>
      </top>
      <bottom style="thin">
        <color theme="1"/>
      </bottom>
      <diagonal/>
    </border>
    <border>
      <left/>
      <right/>
      <top style="thin">
        <color theme="2"/>
      </top>
      <bottom style="thin">
        <color theme="2"/>
      </bottom>
      <diagonal/>
    </border>
    <border>
      <left style="thin">
        <color theme="1"/>
      </left>
      <right/>
      <top style="thin">
        <color theme="2"/>
      </top>
      <bottom style="thin">
        <color theme="1"/>
      </bottom>
      <diagonal/>
    </border>
    <border>
      <left style="medium">
        <color indexed="64"/>
      </left>
      <right/>
      <top style="medium">
        <color indexed="64"/>
      </top>
      <bottom style="medium">
        <color indexed="64"/>
      </bottom>
      <diagonal/>
    </border>
    <border>
      <left/>
      <right style="thin">
        <color theme="0"/>
      </right>
      <top style="thin">
        <color theme="0" tint="-0.249977111117893"/>
      </top>
      <bottom style="thin">
        <color theme="0" tint="-0.14999847407452621"/>
      </bottom>
      <diagonal/>
    </border>
  </borders>
  <cellStyleXfs count="4">
    <xf numFmtId="0" fontId="0" fillId="0" borderId="0"/>
    <xf numFmtId="0" fontId="24" fillId="0" borderId="0"/>
    <xf numFmtId="9" fontId="31" fillId="0" borderId="0" applyFont="0" applyFill="0" applyBorder="0" applyAlignment="0" applyProtection="0"/>
    <xf numFmtId="164" fontId="31" fillId="0" borderId="0" applyFont="0" applyFill="0" applyBorder="0" applyAlignment="0" applyProtection="0"/>
  </cellStyleXfs>
  <cellXfs count="488">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xf numFmtId="0" fontId="4" fillId="0" borderId="0" xfId="0" applyFont="1" applyAlignment="1">
      <alignment horizontal="left" vertical="center"/>
    </xf>
    <xf numFmtId="0" fontId="7" fillId="0" borderId="0" xfId="0" applyFont="1" applyAlignment="1">
      <alignment vertical="center"/>
    </xf>
    <xf numFmtId="0" fontId="6" fillId="4" borderId="10" xfId="0" applyFont="1" applyFill="1" applyBorder="1" applyAlignment="1">
      <alignment horizontal="left" vertical="center"/>
    </xf>
    <xf numFmtId="0" fontId="2" fillId="0" borderId="0" xfId="0" applyFont="1" applyAlignment="1">
      <alignment vertical="center"/>
    </xf>
    <xf numFmtId="0" fontId="2" fillId="0" borderId="12" xfId="0" applyFont="1" applyBorder="1" applyAlignment="1">
      <alignment vertical="center"/>
    </xf>
    <xf numFmtId="0" fontId="2" fillId="0" borderId="0" xfId="0" applyFont="1" applyAlignment="1">
      <alignment vertical="center" wrapText="1"/>
    </xf>
    <xf numFmtId="0" fontId="13" fillId="0" borderId="0" xfId="0" applyFont="1" applyAlignment="1">
      <alignment horizontal="left" vertical="center"/>
    </xf>
    <xf numFmtId="0" fontId="2" fillId="0" borderId="11" xfId="0" applyFont="1" applyBorder="1" applyAlignment="1">
      <alignment vertical="center"/>
    </xf>
    <xf numFmtId="0" fontId="2" fillId="0" borderId="14" xfId="0" applyFont="1" applyBorder="1" applyAlignment="1">
      <alignment vertical="center"/>
    </xf>
    <xf numFmtId="0" fontId="6" fillId="4" borderId="9" xfId="0" applyFont="1" applyFill="1" applyBorder="1" applyAlignment="1">
      <alignment horizontal="left" vertical="center"/>
    </xf>
    <xf numFmtId="0" fontId="2" fillId="0" borderId="15" xfId="0" applyFont="1" applyBorder="1" applyAlignment="1">
      <alignment vertical="center" wrapText="1"/>
    </xf>
    <xf numFmtId="0" fontId="2" fillId="5" borderId="0" xfId="0" applyFont="1" applyFill="1"/>
    <xf numFmtId="1" fontId="1" fillId="0" borderId="0" xfId="0" applyNumberFormat="1" applyFont="1"/>
    <xf numFmtId="0" fontId="16" fillId="0" borderId="0" xfId="0" applyFont="1" applyAlignment="1">
      <alignment vertical="center"/>
    </xf>
    <xf numFmtId="0" fontId="1" fillId="6" borderId="0" xfId="0" applyFont="1" applyFill="1"/>
    <xf numFmtId="0" fontId="1" fillId="6" borderId="0" xfId="0" applyFont="1" applyFill="1" applyAlignment="1">
      <alignment horizontal="left" vertical="center" wrapText="1"/>
    </xf>
    <xf numFmtId="0" fontId="1" fillId="6" borderId="0" xfId="0" applyFont="1" applyFill="1" applyAlignment="1">
      <alignment vertical="center" wrapText="1"/>
    </xf>
    <xf numFmtId="0" fontId="0" fillId="6" borderId="0" xfId="0" applyFill="1"/>
    <xf numFmtId="0" fontId="1" fillId="0" borderId="0" xfId="0" applyFont="1" applyAlignment="1">
      <alignment horizontal="left" vertical="center" wrapText="1"/>
    </xf>
    <xf numFmtId="0" fontId="15" fillId="0" borderId="0" xfId="0" applyFont="1"/>
    <xf numFmtId="0" fontId="1" fillId="0" borderId="1" xfId="0" applyFont="1" applyBorder="1"/>
    <xf numFmtId="0" fontId="2" fillId="0" borderId="0" xfId="0" applyFont="1" applyAlignment="1">
      <alignment wrapText="1"/>
    </xf>
    <xf numFmtId="0" fontId="1" fillId="0" borderId="0" xfId="0" applyFont="1" applyAlignment="1">
      <alignment horizontal="center"/>
    </xf>
    <xf numFmtId="0" fontId="12" fillId="0" borderId="0" xfId="0" applyFont="1" applyAlignment="1">
      <alignment vertical="center"/>
    </xf>
    <xf numFmtId="0" fontId="27" fillId="0" borderId="0" xfId="0" applyFont="1"/>
    <xf numFmtId="0" fontId="8" fillId="0" borderId="0" xfId="0" applyFont="1" applyAlignment="1">
      <alignment vertical="center"/>
    </xf>
    <xf numFmtId="0" fontId="11" fillId="8" borderId="25" xfId="0" applyFont="1" applyFill="1" applyBorder="1" applyAlignment="1" applyProtection="1">
      <alignment horizontal="center" vertical="center"/>
      <protection locked="0"/>
    </xf>
    <xf numFmtId="0" fontId="11" fillId="8" borderId="28" xfId="0" applyFont="1" applyFill="1" applyBorder="1" applyAlignment="1" applyProtection="1">
      <alignment horizontal="center" vertical="center"/>
      <protection locked="0"/>
    </xf>
    <xf numFmtId="0" fontId="11" fillId="8" borderId="29" xfId="0" applyFont="1" applyFill="1" applyBorder="1" applyAlignment="1" applyProtection="1">
      <alignment horizontal="center" vertical="center"/>
      <protection locked="0"/>
    </xf>
    <xf numFmtId="0" fontId="2" fillId="8" borderId="5" xfId="0" applyFont="1" applyFill="1" applyBorder="1" applyAlignment="1" applyProtection="1">
      <alignment vertical="center" wrapText="1"/>
      <protection locked="0"/>
    </xf>
    <xf numFmtId="0" fontId="2" fillId="9" borderId="5" xfId="0" applyFont="1" applyFill="1" applyBorder="1" applyAlignment="1" applyProtection="1">
      <alignment vertical="center" wrapText="1"/>
      <protection locked="0"/>
    </xf>
    <xf numFmtId="0" fontId="2" fillId="8" borderId="5" xfId="0" applyFont="1" applyFill="1" applyBorder="1" applyAlignment="1" applyProtection="1">
      <alignment horizontal="center" vertical="center" wrapText="1"/>
      <protection locked="0"/>
    </xf>
    <xf numFmtId="0" fontId="17" fillId="0" borderId="0" xfId="0" applyFont="1"/>
    <xf numFmtId="0" fontId="18" fillId="0" borderId="0" xfId="0" applyFont="1"/>
    <xf numFmtId="14" fontId="1" fillId="0" borderId="0" xfId="0" applyNumberFormat="1" applyFont="1" applyAlignment="1">
      <alignment horizontal="left"/>
    </xf>
    <xf numFmtId="0" fontId="29" fillId="0" borderId="0" xfId="0" applyFont="1"/>
    <xf numFmtId="0" fontId="23" fillId="0" borderId="0" xfId="0" applyFont="1"/>
    <xf numFmtId="0" fontId="30" fillId="0" borderId="0" xfId="0" applyFont="1" applyAlignment="1">
      <alignment vertical="center" wrapText="1"/>
    </xf>
    <xf numFmtId="0" fontId="30" fillId="0" borderId="0" xfId="0" applyFont="1" applyAlignment="1">
      <alignment vertical="center"/>
    </xf>
    <xf numFmtId="0" fontId="6" fillId="5" borderId="0" xfId="0" applyFont="1" applyFill="1" applyAlignment="1">
      <alignment horizontal="left" vertical="center" wrapText="1"/>
    </xf>
    <xf numFmtId="9" fontId="2" fillId="8" borderId="0" xfId="2" applyFont="1" applyFill="1" applyBorder="1" applyAlignment="1" applyProtection="1">
      <alignment vertical="center" wrapText="1"/>
      <protection locked="0"/>
    </xf>
    <xf numFmtId="0" fontId="6" fillId="4" borderId="33" xfId="0" applyFont="1" applyFill="1" applyBorder="1" applyAlignment="1">
      <alignment horizontal="left" vertical="center"/>
    </xf>
    <xf numFmtId="0" fontId="2" fillId="9" borderId="0" xfId="0" applyFont="1" applyFill="1" applyAlignment="1" applyProtection="1">
      <alignment vertical="center" wrapText="1"/>
      <protection locked="0"/>
    </xf>
    <xf numFmtId="9" fontId="2" fillId="9" borderId="0" xfId="0" applyNumberFormat="1" applyFont="1" applyFill="1" applyAlignment="1" applyProtection="1">
      <alignment vertical="center" wrapText="1"/>
      <protection locked="0"/>
    </xf>
    <xf numFmtId="0" fontId="2" fillId="8" borderId="4" xfId="0" applyFont="1" applyFill="1" applyBorder="1" applyAlignment="1" applyProtection="1">
      <alignment vertical="center" wrapText="1"/>
      <protection locked="0"/>
    </xf>
    <xf numFmtId="0" fontId="35" fillId="13" borderId="0" xfId="0" applyFont="1" applyFill="1" applyAlignment="1">
      <alignment vertical="center"/>
    </xf>
    <xf numFmtId="0" fontId="35" fillId="13" borderId="0" xfId="0" applyFont="1" applyFill="1" applyAlignment="1">
      <alignment vertical="center" wrapText="1"/>
    </xf>
    <xf numFmtId="0" fontId="35" fillId="0" borderId="0" xfId="0" applyFont="1" applyAlignment="1">
      <alignment vertical="center" wrapText="1"/>
    </xf>
    <xf numFmtId="0" fontId="6" fillId="5" borderId="16" xfId="0" applyFont="1" applyFill="1" applyBorder="1" applyAlignment="1">
      <alignment horizontal="left" vertical="center" wrapText="1"/>
    </xf>
    <xf numFmtId="0" fontId="2" fillId="8" borderId="0" xfId="0" applyFont="1" applyFill="1" applyAlignment="1" applyProtection="1">
      <alignment vertical="center" wrapText="1"/>
      <protection locked="0"/>
    </xf>
    <xf numFmtId="0" fontId="2" fillId="8" borderId="0" xfId="0" applyFont="1" applyFill="1" applyAlignment="1" applyProtection="1">
      <alignment horizontal="center" vertical="center" wrapText="1"/>
      <protection locked="0"/>
    </xf>
    <xf numFmtId="0" fontId="6" fillId="4" borderId="34" xfId="0" applyFont="1" applyFill="1" applyBorder="1" applyAlignment="1">
      <alignment horizontal="left" vertical="center"/>
    </xf>
    <xf numFmtId="0" fontId="36" fillId="0" borderId="0" xfId="0" applyFont="1" applyAlignment="1">
      <alignment horizontal="right" vertical="top"/>
    </xf>
    <xf numFmtId="3" fontId="2" fillId="8" borderId="0" xfId="0" applyNumberFormat="1" applyFont="1" applyFill="1" applyAlignment="1" applyProtection="1">
      <alignment vertical="center" wrapText="1"/>
      <protection locked="0"/>
    </xf>
    <xf numFmtId="166" fontId="2" fillId="8" borderId="0" xfId="3" applyNumberFormat="1" applyFont="1" applyFill="1" applyBorder="1" applyAlignment="1" applyProtection="1">
      <alignment vertical="center" wrapText="1"/>
      <protection locked="0"/>
    </xf>
    <xf numFmtId="0" fontId="2" fillId="7" borderId="0" xfId="0" applyFont="1" applyFill="1" applyAlignment="1">
      <alignment vertical="center"/>
    </xf>
    <xf numFmtId="0" fontId="2" fillId="7" borderId="0" xfId="0" applyFont="1" applyFill="1"/>
    <xf numFmtId="0" fontId="2" fillId="8" borderId="3" xfId="0" applyFont="1" applyFill="1" applyBorder="1" applyAlignment="1" applyProtection="1">
      <alignment horizontal="center" vertical="center" wrapText="1"/>
      <protection locked="0"/>
    </xf>
    <xf numFmtId="0" fontId="2" fillId="8" borderId="18" xfId="0" applyFont="1" applyFill="1" applyBorder="1" applyAlignment="1" applyProtection="1">
      <alignment vertical="center" wrapText="1"/>
      <protection locked="0"/>
    </xf>
    <xf numFmtId="0" fontId="45" fillId="0" borderId="0" xfId="0" applyFont="1" applyAlignment="1">
      <alignment vertical="center"/>
    </xf>
    <xf numFmtId="0" fontId="45" fillId="0" borderId="0" xfId="0" applyFont="1"/>
    <xf numFmtId="0" fontId="46" fillId="0" borderId="0" xfId="0" applyFont="1"/>
    <xf numFmtId="0" fontId="1" fillId="15" borderId="40" xfId="0" applyFont="1" applyFill="1" applyBorder="1"/>
    <xf numFmtId="0" fontId="1" fillId="15" borderId="14" xfId="0" applyFont="1" applyFill="1" applyBorder="1"/>
    <xf numFmtId="0" fontId="1" fillId="15" borderId="14" xfId="0" applyFont="1" applyFill="1" applyBorder="1" applyAlignment="1">
      <alignment horizontal="left"/>
    </xf>
    <xf numFmtId="165" fontId="1" fillId="0" borderId="0" xfId="0" applyNumberFormat="1" applyFont="1"/>
    <xf numFmtId="0" fontId="2" fillId="0" borderId="46" xfId="0" applyFont="1" applyBorder="1"/>
    <xf numFmtId="166" fontId="2" fillId="0" borderId="46" xfId="3" applyNumberFormat="1" applyFont="1" applyBorder="1"/>
    <xf numFmtId="166" fontId="2" fillId="0" borderId="47" xfId="3" applyNumberFormat="1" applyFont="1" applyBorder="1"/>
    <xf numFmtId="0" fontId="2" fillId="0" borderId="43" xfId="0" applyFont="1" applyBorder="1"/>
    <xf numFmtId="166" fontId="2" fillId="0" borderId="43" xfId="3" applyNumberFormat="1" applyFont="1" applyBorder="1"/>
    <xf numFmtId="166" fontId="2" fillId="0" borderId="44" xfId="3" applyNumberFormat="1" applyFont="1" applyBorder="1"/>
    <xf numFmtId="0" fontId="2" fillId="0" borderId="50" xfId="0" applyFont="1" applyBorder="1"/>
    <xf numFmtId="166" fontId="2" fillId="0" borderId="51" xfId="3" applyNumberFormat="1" applyFont="1" applyBorder="1"/>
    <xf numFmtId="0" fontId="2" fillId="0" borderId="38" xfId="0" applyFont="1" applyBorder="1"/>
    <xf numFmtId="166" fontId="2" fillId="0" borderId="54" xfId="3" applyNumberFormat="1" applyFont="1" applyBorder="1"/>
    <xf numFmtId="166" fontId="2" fillId="0" borderId="55" xfId="3" applyNumberFormat="1" applyFont="1" applyBorder="1"/>
    <xf numFmtId="166" fontId="2" fillId="0" borderId="39" xfId="3" applyNumberFormat="1" applyFont="1" applyBorder="1"/>
    <xf numFmtId="165" fontId="2" fillId="0" borderId="0" xfId="0" applyNumberFormat="1" applyFont="1"/>
    <xf numFmtId="0" fontId="2" fillId="0" borderId="37" xfId="0" applyFont="1" applyBorder="1"/>
    <xf numFmtId="0" fontId="2" fillId="0" borderId="52" xfId="0" applyFont="1" applyBorder="1"/>
    <xf numFmtId="166" fontId="2" fillId="0" borderId="53" xfId="3" applyNumberFormat="1" applyFont="1" applyBorder="1"/>
    <xf numFmtId="0" fontId="28" fillId="19" borderId="31" xfId="0" applyFont="1" applyFill="1" applyBorder="1" applyAlignment="1">
      <alignment horizontal="center" vertical="center" wrapText="1"/>
    </xf>
    <xf numFmtId="1" fontId="2" fillId="8" borderId="0" xfId="2" applyNumberFormat="1" applyFont="1" applyFill="1" applyBorder="1" applyAlignment="1" applyProtection="1">
      <alignment vertical="center" wrapText="1"/>
      <protection locked="0"/>
    </xf>
    <xf numFmtId="0" fontId="37" fillId="16" borderId="30" xfId="0" applyFont="1" applyFill="1" applyBorder="1" applyAlignment="1">
      <alignment horizontal="center" vertical="center" wrapText="1"/>
    </xf>
    <xf numFmtId="166" fontId="1" fillId="10" borderId="70" xfId="3" applyNumberFormat="1" applyFont="1" applyFill="1" applyBorder="1" applyAlignment="1" applyProtection="1">
      <alignment vertical="center" wrapText="1"/>
    </xf>
    <xf numFmtId="166" fontId="2" fillId="9" borderId="0" xfId="3" applyNumberFormat="1" applyFont="1" applyFill="1" applyBorder="1" applyAlignment="1" applyProtection="1">
      <alignment vertical="center" wrapText="1"/>
      <protection locked="0"/>
    </xf>
    <xf numFmtId="1" fontId="2" fillId="9" borderId="14" xfId="0" applyNumberFormat="1" applyFont="1" applyFill="1" applyBorder="1" applyAlignment="1" applyProtection="1">
      <alignment vertical="center" wrapText="1"/>
      <protection locked="0"/>
    </xf>
    <xf numFmtId="1" fontId="2" fillId="9" borderId="0" xfId="0" applyNumberFormat="1" applyFont="1" applyFill="1" applyAlignment="1" applyProtection="1">
      <alignment vertical="center" wrapText="1"/>
      <protection locked="0"/>
    </xf>
    <xf numFmtId="0" fontId="1" fillId="0" borderId="0" xfId="0" applyFont="1" applyAlignment="1">
      <alignment wrapText="1"/>
    </xf>
    <xf numFmtId="0" fontId="2" fillId="0" borderId="76" xfId="0" applyFont="1" applyBorder="1"/>
    <xf numFmtId="0" fontId="2" fillId="2" borderId="0" xfId="0" applyFont="1" applyFill="1" applyAlignment="1">
      <alignment horizontal="left" wrapText="1"/>
    </xf>
    <xf numFmtId="0" fontId="6" fillId="2" borderId="0" xfId="0" applyFont="1" applyFill="1" applyAlignment="1">
      <alignment horizontal="left" wrapText="1"/>
    </xf>
    <xf numFmtId="20" fontId="2" fillId="2" borderId="0" xfId="0" applyNumberFormat="1" applyFont="1" applyFill="1" applyAlignment="1">
      <alignment horizontal="left" wrapText="1"/>
    </xf>
    <xf numFmtId="0" fontId="2" fillId="0" borderId="77" xfId="0" applyFont="1" applyBorder="1"/>
    <xf numFmtId="0" fontId="2" fillId="0" borderId="78" xfId="0" applyFont="1" applyBorder="1"/>
    <xf numFmtId="0" fontId="2" fillId="0" borderId="80" xfId="0" applyFont="1" applyBorder="1"/>
    <xf numFmtId="0" fontId="2" fillId="0" borderId="81" xfId="0" applyFont="1" applyBorder="1"/>
    <xf numFmtId="0" fontId="2" fillId="0" borderId="82" xfId="0" applyFont="1" applyBorder="1"/>
    <xf numFmtId="0" fontId="2" fillId="0" borderId="83" xfId="0" applyFont="1" applyBorder="1"/>
    <xf numFmtId="0" fontId="2" fillId="0" borderId="84" xfId="0" applyFont="1" applyBorder="1"/>
    <xf numFmtId="0" fontId="2" fillId="0" borderId="85" xfId="0" applyFont="1" applyBorder="1"/>
    <xf numFmtId="0" fontId="1" fillId="22" borderId="40" xfId="0" applyFont="1" applyFill="1" applyBorder="1"/>
    <xf numFmtId="0" fontId="1" fillId="22" borderId="14" xfId="0" applyFont="1" applyFill="1" applyBorder="1"/>
    <xf numFmtId="0" fontId="1" fillId="22" borderId="14" xfId="0" applyFont="1" applyFill="1" applyBorder="1" applyAlignment="1">
      <alignment horizontal="left"/>
    </xf>
    <xf numFmtId="0" fontId="1" fillId="22" borderId="36" xfId="0" applyFont="1" applyFill="1" applyBorder="1"/>
    <xf numFmtId="0" fontId="1" fillId="0" borderId="41" xfId="0" applyFont="1" applyBorder="1"/>
    <xf numFmtId="0" fontId="1" fillId="0" borderId="42" xfId="0" applyFont="1" applyBorder="1"/>
    <xf numFmtId="0" fontId="43" fillId="0" borderId="0" xfId="0" applyFont="1" applyAlignment="1">
      <alignment horizontal="left" vertical="center" wrapText="1"/>
    </xf>
    <xf numFmtId="0" fontId="1" fillId="15" borderId="86" xfId="0" applyFont="1" applyFill="1" applyBorder="1"/>
    <xf numFmtId="0" fontId="47" fillId="0" borderId="0" xfId="0" applyFont="1"/>
    <xf numFmtId="0" fontId="43" fillId="0" borderId="0" xfId="0" applyFont="1"/>
    <xf numFmtId="0" fontId="2" fillId="0" borderId="87" xfId="0" applyFont="1" applyBorder="1"/>
    <xf numFmtId="0" fontId="2" fillId="0" borderId="88" xfId="0" applyFont="1" applyBorder="1"/>
    <xf numFmtId="0" fontId="2" fillId="0" borderId="89" xfId="0" applyFont="1" applyBorder="1"/>
    <xf numFmtId="0" fontId="2" fillId="0" borderId="90" xfId="0" applyFont="1" applyBorder="1"/>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166" fontId="2" fillId="0" borderId="99" xfId="3" applyNumberFormat="1" applyFont="1" applyBorder="1"/>
    <xf numFmtId="166" fontId="2" fillId="0" borderId="100" xfId="3" applyNumberFormat="1" applyFont="1" applyBorder="1"/>
    <xf numFmtId="166" fontId="2" fillId="0" borderId="101" xfId="3" applyNumberFormat="1" applyFont="1" applyBorder="1"/>
    <xf numFmtId="166" fontId="2" fillId="0" borderId="102" xfId="3" applyNumberFormat="1" applyFont="1" applyBorder="1"/>
    <xf numFmtId="0" fontId="1" fillId="15" borderId="103" xfId="0" applyFont="1" applyFill="1" applyBorder="1" applyAlignment="1">
      <alignment horizontal="left"/>
    </xf>
    <xf numFmtId="0" fontId="1" fillId="15" borderId="104" xfId="0" applyFont="1" applyFill="1" applyBorder="1"/>
    <xf numFmtId="0" fontId="1" fillId="22" borderId="79" xfId="0" applyFont="1" applyFill="1" applyBorder="1"/>
    <xf numFmtId="0" fontId="22" fillId="0" borderId="0" xfId="0" applyFont="1"/>
    <xf numFmtId="0" fontId="1" fillId="0" borderId="65" xfId="0" applyFont="1" applyBorder="1"/>
    <xf numFmtId="0" fontId="1" fillId="15" borderId="0" xfId="0" applyFont="1" applyFill="1"/>
    <xf numFmtId="0" fontId="44"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center" vertical="center" wrapText="1"/>
    </xf>
    <xf numFmtId="0" fontId="41" fillId="0" borderId="0" xfId="0" applyFont="1" applyAlignment="1">
      <alignment horizontal="left" vertical="center"/>
    </xf>
    <xf numFmtId="0" fontId="22" fillId="0" borderId="0" xfId="0" applyFont="1" applyAlignment="1">
      <alignment horizontal="left" wrapText="1"/>
    </xf>
    <xf numFmtId="0" fontId="34" fillId="5" borderId="0" xfId="0" applyFont="1" applyFill="1" applyAlignment="1">
      <alignment vertical="center" wrapText="1"/>
    </xf>
    <xf numFmtId="0" fontId="5" fillId="15" borderId="3"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0" xfId="0" applyFont="1" applyFill="1" applyAlignment="1">
      <alignment horizontal="center" vertical="center" wrapText="1"/>
    </xf>
    <xf numFmtId="0" fontId="2" fillId="15" borderId="3" xfId="0" applyFont="1" applyFill="1" applyBorder="1" applyAlignment="1">
      <alignment horizontal="center" vertical="center" wrapText="1"/>
    </xf>
    <xf numFmtId="0" fontId="34" fillId="15" borderId="2" xfId="0" applyFont="1" applyFill="1" applyBorder="1" applyAlignment="1">
      <alignment vertical="center" wrapText="1"/>
    </xf>
    <xf numFmtId="0" fontId="1" fillId="5" borderId="0" xfId="0" applyFont="1" applyFill="1"/>
    <xf numFmtId="0" fontId="1" fillId="15" borderId="0" xfId="0" applyFont="1" applyFill="1" applyAlignment="1">
      <alignment horizontal="left" vertical="center" wrapText="1"/>
    </xf>
    <xf numFmtId="0" fontId="37" fillId="16" borderId="74"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37" fillId="16" borderId="18" xfId="0" applyFont="1" applyFill="1" applyBorder="1" applyAlignment="1">
      <alignment horizontal="center" vertical="center" wrapText="1"/>
    </xf>
    <xf numFmtId="0" fontId="37" fillId="16" borderId="3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15" borderId="0" xfId="0" applyFont="1" applyFill="1" applyAlignment="1">
      <alignment vertical="center" wrapText="1"/>
    </xf>
    <xf numFmtId="0" fontId="2" fillId="17" borderId="75" xfId="0" applyFont="1" applyFill="1" applyBorder="1" applyAlignment="1">
      <alignment horizontal="center" vertical="center" wrapText="1"/>
    </xf>
    <xf numFmtId="0" fontId="2" fillId="8" borderId="0" xfId="0" applyFont="1" applyFill="1" applyAlignment="1">
      <alignment vertical="center" wrapText="1"/>
    </xf>
    <xf numFmtId="3" fontId="11" fillId="19" borderId="0" xfId="0" applyNumberFormat="1" applyFont="1" applyFill="1" applyAlignment="1">
      <alignment vertical="center" wrapText="1"/>
    </xf>
    <xf numFmtId="166" fontId="1" fillId="18" borderId="0" xfId="3" applyNumberFormat="1" applyFont="1" applyFill="1" applyBorder="1" applyAlignment="1" applyProtection="1">
      <alignment vertical="center" wrapText="1"/>
    </xf>
    <xf numFmtId="0" fontId="2" fillId="17" borderId="70" xfId="0" applyFont="1" applyFill="1" applyBorder="1" applyAlignment="1">
      <alignment horizontal="center" vertical="center" wrapText="1"/>
    </xf>
    <xf numFmtId="0" fontId="0" fillId="15" borderId="0" xfId="0" applyFill="1"/>
    <xf numFmtId="0" fontId="0" fillId="0" borderId="0" xfId="0" applyAlignment="1">
      <alignment horizontal="center"/>
    </xf>
    <xf numFmtId="0" fontId="1" fillId="20" borderId="0" xfId="0" applyFont="1" applyFill="1"/>
    <xf numFmtId="0" fontId="11" fillId="0" borderId="0" xfId="0" applyFont="1" applyAlignment="1">
      <alignment horizontal="center" vertical="center" wrapText="1"/>
    </xf>
    <xf numFmtId="0" fontId="0" fillId="0" borderId="0" xfId="0" applyAlignment="1">
      <alignment vertical="center" wrapText="1"/>
    </xf>
    <xf numFmtId="0" fontId="40" fillId="0" borderId="0" xfId="0" applyFont="1" applyAlignment="1">
      <alignment horizontal="left" vertical="center"/>
    </xf>
    <xf numFmtId="0" fontId="11" fillId="2" borderId="0" xfId="0" applyFont="1" applyFill="1" applyAlignment="1">
      <alignment vertical="center" wrapText="1"/>
    </xf>
    <xf numFmtId="0" fontId="21" fillId="0" borderId="0" xfId="0" applyFont="1" applyAlignment="1">
      <alignment horizontal="left" vertical="center"/>
    </xf>
    <xf numFmtId="0" fontId="1" fillId="2" borderId="0" xfId="0" applyFont="1" applyFill="1" applyAlignment="1">
      <alignment horizontal="left" wrapText="1"/>
    </xf>
    <xf numFmtId="0" fontId="9" fillId="2" borderId="0" xfId="0" applyFont="1" applyFill="1" applyAlignment="1">
      <alignment horizontal="left" wrapText="1"/>
    </xf>
    <xf numFmtId="0" fontId="43" fillId="0" borderId="0" xfId="0" applyFont="1" applyAlignment="1">
      <alignment horizontal="left" vertical="center"/>
    </xf>
    <xf numFmtId="0" fontId="32" fillId="0" borderId="0" xfId="0" applyFont="1" applyAlignment="1">
      <alignment vertical="center" wrapText="1"/>
    </xf>
    <xf numFmtId="20" fontId="1" fillId="2" borderId="0" xfId="0" applyNumberFormat="1" applyFont="1" applyFill="1" applyAlignment="1">
      <alignment horizontal="left" wrapText="1"/>
    </xf>
    <xf numFmtId="0" fontId="3" fillId="0" borderId="0" xfId="0" applyFont="1" applyAlignment="1">
      <alignment horizontal="center"/>
    </xf>
    <xf numFmtId="0" fontId="16" fillId="0" borderId="0" xfId="0" applyFont="1" applyAlignment="1">
      <alignment horizontal="left" vertical="center"/>
    </xf>
    <xf numFmtId="0" fontId="5" fillId="20" borderId="0" xfId="0" applyFont="1" applyFill="1" applyAlignment="1">
      <alignment horizontal="center" vertical="center" wrapText="1"/>
    </xf>
    <xf numFmtId="0" fontId="38" fillId="20" borderId="3" xfId="0" applyFont="1" applyFill="1" applyBorder="1" applyAlignment="1">
      <alignment horizontal="center" vertical="center" wrapText="1"/>
    </xf>
    <xf numFmtId="0" fontId="38" fillId="20" borderId="0" xfId="0" applyFont="1" applyFill="1" applyAlignment="1">
      <alignment horizontal="center" vertical="center" wrapText="1"/>
    </xf>
    <xf numFmtId="0" fontId="38" fillId="20" borderId="32" xfId="0" applyFont="1" applyFill="1" applyBorder="1" applyAlignment="1">
      <alignment horizontal="center" vertical="center" wrapText="1"/>
    </xf>
    <xf numFmtId="0" fontId="38" fillId="20" borderId="5" xfId="0" applyFont="1" applyFill="1" applyBorder="1" applyAlignment="1">
      <alignment horizontal="center" vertical="center" wrapText="1"/>
    </xf>
    <xf numFmtId="0" fontId="38" fillId="20" borderId="13" xfId="0" applyFont="1" applyFill="1" applyBorder="1" applyAlignment="1">
      <alignment horizontal="center" vertical="center" wrapText="1"/>
    </xf>
    <xf numFmtId="0" fontId="39" fillId="20" borderId="13" xfId="0" applyFont="1" applyFill="1" applyBorder="1" applyAlignment="1">
      <alignment vertical="center" wrapText="1"/>
    </xf>
    <xf numFmtId="0" fontId="25" fillId="12" borderId="0" xfId="0" applyFont="1" applyFill="1" applyAlignment="1">
      <alignment horizontal="center" vertical="center" wrapText="1"/>
    </xf>
    <xf numFmtId="0" fontId="25" fillId="12" borderId="13" xfId="0" applyFont="1" applyFill="1" applyBorder="1" applyAlignment="1">
      <alignment horizontal="center" vertical="center" wrapText="1"/>
    </xf>
    <xf numFmtId="0" fontId="1" fillId="20" borderId="0" xfId="0" applyFont="1" applyFill="1" applyAlignment="1">
      <alignment horizontal="left" vertical="center" wrapText="1"/>
    </xf>
    <xf numFmtId="0" fontId="38" fillId="16" borderId="19" xfId="0" applyFont="1" applyFill="1" applyBorder="1" applyAlignment="1">
      <alignment horizontal="center" vertical="center" wrapText="1"/>
    </xf>
    <xf numFmtId="0" fontId="38" fillId="16" borderId="32" xfId="0" applyFont="1" applyFill="1" applyBorder="1" applyAlignment="1">
      <alignment horizontal="center" vertical="center" wrapText="1"/>
    </xf>
    <xf numFmtId="0" fontId="38" fillId="16" borderId="13" xfId="0" applyFont="1" applyFill="1" applyBorder="1" applyAlignment="1">
      <alignment horizontal="center" vertical="center" wrapText="1"/>
    </xf>
    <xf numFmtId="0" fontId="37" fillId="16" borderId="1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 fillId="20" borderId="0" xfId="0" applyFont="1" applyFill="1" applyAlignment="1">
      <alignment vertical="center" wrapText="1"/>
    </xf>
    <xf numFmtId="0" fontId="2" fillId="17" borderId="0" xfId="0" applyFont="1" applyFill="1" applyAlignment="1">
      <alignment horizontal="center" vertical="center" wrapText="1"/>
    </xf>
    <xf numFmtId="0" fontId="2" fillId="8" borderId="5" xfId="0" applyFont="1" applyFill="1" applyBorder="1" applyAlignment="1">
      <alignment vertical="center" wrapText="1"/>
    </xf>
    <xf numFmtId="0" fontId="11" fillId="11" borderId="31" xfId="0" applyFont="1" applyFill="1" applyBorder="1" applyAlignment="1">
      <alignment horizontal="center" vertical="center" wrapText="1"/>
    </xf>
    <xf numFmtId="0" fontId="11" fillId="11" borderId="0" xfId="0" applyFont="1" applyFill="1" applyAlignment="1">
      <alignment horizontal="center" vertical="center" wrapText="1"/>
    </xf>
    <xf numFmtId="0" fontId="0" fillId="20" borderId="0" xfId="0" applyFill="1"/>
    <xf numFmtId="0" fontId="1" fillId="22" borderId="0" xfId="0" applyFont="1" applyFill="1"/>
    <xf numFmtId="0" fontId="25" fillId="22" borderId="3"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22" borderId="56" xfId="0" applyFont="1" applyFill="1" applyBorder="1" applyAlignment="1">
      <alignment horizontal="center" vertical="center" wrapText="1"/>
    </xf>
    <xf numFmtId="0" fontId="1" fillId="22" borderId="0" xfId="0" applyFont="1" applyFill="1" applyAlignment="1">
      <alignment horizontal="left" vertical="center" wrapText="1"/>
    </xf>
    <xf numFmtId="0" fontId="38" fillId="16" borderId="20" xfId="0" applyFont="1" applyFill="1" applyBorder="1" applyAlignment="1">
      <alignment horizontal="center" vertical="center" wrapText="1"/>
    </xf>
    <xf numFmtId="0" fontId="38" fillId="16" borderId="30" xfId="0" applyFont="1" applyFill="1" applyBorder="1" applyAlignment="1">
      <alignment horizontal="center" vertical="center" wrapText="1"/>
    </xf>
    <xf numFmtId="0" fontId="38" fillId="16" borderId="23" xfId="0" applyFont="1" applyFill="1" applyBorder="1" applyAlignment="1">
      <alignment horizontal="center" vertical="center" wrapText="1"/>
    </xf>
    <xf numFmtId="0" fontId="38" fillId="16"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 fillId="22" borderId="0" xfId="0" applyFont="1" applyFill="1" applyAlignment="1">
      <alignment vertical="center" wrapText="1"/>
    </xf>
    <xf numFmtId="0" fontId="2" fillId="3" borderId="0" xfId="0" applyFont="1" applyFill="1" applyAlignment="1">
      <alignment horizontal="center" vertical="center" wrapText="1"/>
    </xf>
    <xf numFmtId="0" fontId="2" fillId="9" borderId="0" xfId="0" applyFont="1" applyFill="1" applyAlignment="1">
      <alignment vertical="center" wrapText="1"/>
    </xf>
    <xf numFmtId="166" fontId="1" fillId="10" borderId="14" xfId="3" applyNumberFormat="1" applyFont="1" applyFill="1" applyBorder="1" applyAlignment="1" applyProtection="1">
      <alignment vertical="center" wrapText="1"/>
    </xf>
    <xf numFmtId="166" fontId="1" fillId="10" borderId="0" xfId="3" applyNumberFormat="1" applyFont="1" applyFill="1" applyBorder="1" applyAlignment="1" applyProtection="1">
      <alignment vertical="center" wrapText="1"/>
    </xf>
    <xf numFmtId="0" fontId="1" fillId="0" borderId="71" xfId="0" applyFont="1" applyBorder="1" applyAlignment="1">
      <alignment vertical="center" wrapText="1"/>
    </xf>
    <xf numFmtId="166" fontId="1" fillId="10" borderId="73" xfId="3" applyNumberFormat="1" applyFont="1" applyFill="1" applyBorder="1" applyAlignment="1" applyProtection="1">
      <alignment vertical="center" wrapText="1"/>
    </xf>
    <xf numFmtId="3" fontId="2" fillId="9" borderId="0" xfId="0" applyNumberFormat="1" applyFont="1" applyFill="1" applyAlignment="1">
      <alignment vertical="center" wrapText="1"/>
    </xf>
    <xf numFmtId="0" fontId="0" fillId="22" borderId="0" xfId="0" applyFill="1"/>
    <xf numFmtId="0" fontId="11" fillId="0" borderId="0" xfId="0" applyFont="1" applyAlignment="1">
      <alignment vertical="center"/>
    </xf>
    <xf numFmtId="0" fontId="2" fillId="0" borderId="45" xfId="0" applyFont="1" applyBorder="1"/>
    <xf numFmtId="166" fontId="2" fillId="0" borderId="46" xfId="3" applyNumberFormat="1" applyFont="1" applyBorder="1" applyProtection="1"/>
    <xf numFmtId="166" fontId="2" fillId="0" borderId="47" xfId="3" applyNumberFormat="1" applyFont="1" applyBorder="1" applyProtection="1"/>
    <xf numFmtId="0" fontId="2" fillId="0" borderId="48" xfId="0" applyFont="1" applyBorder="1"/>
    <xf numFmtId="166" fontId="2" fillId="0" borderId="43" xfId="3" applyNumberFormat="1" applyFont="1" applyBorder="1" applyProtection="1"/>
    <xf numFmtId="166" fontId="2" fillId="0" borderId="44" xfId="3" applyNumberFormat="1" applyFont="1" applyBorder="1" applyProtection="1"/>
    <xf numFmtId="0" fontId="2" fillId="0" borderId="49" xfId="0" applyFont="1" applyBorder="1"/>
    <xf numFmtId="166" fontId="2" fillId="0" borderId="50" xfId="3" applyNumberFormat="1" applyFont="1" applyBorder="1" applyProtection="1"/>
    <xf numFmtId="166" fontId="2" fillId="0" borderId="51" xfId="3" applyNumberFormat="1" applyFont="1" applyBorder="1" applyProtection="1"/>
    <xf numFmtId="166" fontId="2" fillId="0" borderId="54" xfId="3" applyNumberFormat="1" applyFont="1" applyBorder="1" applyProtection="1"/>
    <xf numFmtId="166" fontId="2" fillId="0" borderId="55" xfId="3" applyNumberFormat="1" applyFont="1" applyBorder="1" applyProtection="1"/>
    <xf numFmtId="166" fontId="2" fillId="0" borderId="39" xfId="3" applyNumberFormat="1" applyFont="1" applyBorder="1" applyProtection="1"/>
    <xf numFmtId="0" fontId="2" fillId="22" borderId="40" xfId="0" applyFont="1" applyFill="1" applyBorder="1"/>
    <xf numFmtId="0" fontId="2" fillId="22" borderId="14" xfId="0" applyFont="1" applyFill="1" applyBorder="1"/>
    <xf numFmtId="0" fontId="2" fillId="22" borderId="14" xfId="0" applyFont="1" applyFill="1" applyBorder="1" applyAlignment="1">
      <alignment horizontal="left"/>
    </xf>
    <xf numFmtId="0" fontId="2" fillId="22" borderId="36" xfId="0" applyFont="1" applyFill="1" applyBorder="1"/>
    <xf numFmtId="0" fontId="2" fillId="0" borderId="41" xfId="0" applyFont="1" applyBorder="1"/>
    <xf numFmtId="0" fontId="2" fillId="0" borderId="42" xfId="0" applyFont="1" applyBorder="1"/>
    <xf numFmtId="166" fontId="2" fillId="0" borderId="53" xfId="3" applyNumberFormat="1" applyFont="1" applyBorder="1" applyProtection="1"/>
    <xf numFmtId="0" fontId="48" fillId="22" borderId="33" xfId="0" applyFont="1" applyFill="1" applyBorder="1" applyAlignment="1">
      <alignment horizontal="left" vertical="center" wrapText="1"/>
    </xf>
    <xf numFmtId="0" fontId="48" fillId="22" borderId="34" xfId="0" applyFont="1" applyFill="1" applyBorder="1" applyAlignment="1">
      <alignment horizontal="left" vertical="center" wrapText="1"/>
    </xf>
    <xf numFmtId="0" fontId="43" fillId="22" borderId="0" xfId="0" applyFont="1" applyFill="1" applyAlignment="1">
      <alignment vertical="center"/>
    </xf>
    <xf numFmtId="0" fontId="48" fillId="23" borderId="33" xfId="0" applyFont="1" applyFill="1" applyBorder="1" applyAlignment="1">
      <alignment horizontal="left" vertical="center" wrapText="1"/>
    </xf>
    <xf numFmtId="0" fontId="48" fillId="23" borderId="34" xfId="0" applyFont="1" applyFill="1" applyBorder="1" applyAlignment="1">
      <alignment horizontal="left" vertical="center" wrapText="1"/>
    </xf>
    <xf numFmtId="0" fontId="43" fillId="23" borderId="0" xfId="0" applyFont="1" applyFill="1" applyAlignment="1">
      <alignment vertical="center"/>
    </xf>
    <xf numFmtId="0" fontId="48" fillId="15" borderId="33" xfId="0" applyFont="1" applyFill="1" applyBorder="1" applyAlignment="1">
      <alignment horizontal="left" vertical="center" wrapText="1"/>
    </xf>
    <xf numFmtId="0" fontId="48" fillId="15" borderId="34" xfId="0" applyFont="1" applyFill="1" applyBorder="1" applyAlignment="1">
      <alignment horizontal="left" vertical="center" wrapText="1"/>
    </xf>
    <xf numFmtId="0" fontId="43" fillId="15" borderId="0" xfId="0" applyFont="1" applyFill="1" applyAlignment="1">
      <alignment vertical="center" wrapText="1"/>
    </xf>
    <xf numFmtId="166" fontId="1" fillId="18" borderId="105" xfId="3" applyNumberFormat="1" applyFont="1" applyFill="1" applyBorder="1" applyAlignment="1" applyProtection="1">
      <alignment vertical="center" wrapText="1"/>
    </xf>
    <xf numFmtId="0" fontId="1" fillId="0" borderId="106" xfId="0" applyFont="1" applyBorder="1"/>
    <xf numFmtId="0" fontId="1" fillId="0" borderId="65" xfId="0" applyFont="1" applyBorder="1" applyAlignment="1">
      <alignment horizontal="left" vertical="center" wrapText="1"/>
    </xf>
    <xf numFmtId="166" fontId="1" fillId="18" borderId="62" xfId="3" applyNumberFormat="1" applyFont="1" applyFill="1" applyBorder="1" applyAlignment="1" applyProtection="1">
      <alignment vertical="center" wrapText="1"/>
    </xf>
    <xf numFmtId="0" fontId="49" fillId="0" borderId="0" xfId="0" applyFont="1"/>
    <xf numFmtId="0" fontId="2" fillId="8" borderId="105" xfId="0" applyFont="1" applyFill="1" applyBorder="1" applyAlignment="1">
      <alignment vertical="center" wrapText="1"/>
    </xf>
    <xf numFmtId="166" fontId="1" fillId="18" borderId="38" xfId="3" applyNumberFormat="1" applyFont="1" applyFill="1" applyBorder="1" applyAlignment="1" applyProtection="1">
      <alignment vertical="center" wrapText="1"/>
    </xf>
    <xf numFmtId="0" fontId="12" fillId="0" borderId="0" xfId="0" applyFont="1"/>
    <xf numFmtId="166" fontId="1" fillId="10" borderId="113" xfId="3" applyNumberFormat="1" applyFont="1" applyFill="1" applyBorder="1" applyAlignment="1" applyProtection="1">
      <alignment vertical="center" wrapText="1"/>
    </xf>
    <xf numFmtId="166" fontId="1" fillId="10" borderId="115" xfId="3" applyNumberFormat="1" applyFont="1" applyFill="1" applyBorder="1" applyAlignment="1" applyProtection="1">
      <alignment vertical="center" wrapText="1"/>
    </xf>
    <xf numFmtId="166" fontId="1" fillId="10" borderId="38" xfId="3" applyNumberFormat="1" applyFont="1" applyFill="1" applyBorder="1" applyAlignment="1" applyProtection="1">
      <alignment vertical="center" wrapText="1"/>
    </xf>
    <xf numFmtId="166" fontId="1" fillId="10" borderId="116" xfId="3" applyNumberFormat="1" applyFont="1" applyFill="1" applyBorder="1" applyAlignment="1" applyProtection="1">
      <alignment vertical="center" wrapText="1"/>
    </xf>
    <xf numFmtId="0" fontId="2" fillId="0" borderId="121" xfId="0" applyFont="1" applyBorder="1" applyAlignment="1" applyProtection="1">
      <alignment vertical="center" wrapText="1"/>
      <protection locked="0"/>
    </xf>
    <xf numFmtId="0" fontId="2" fillId="0" borderId="122" xfId="0" applyFont="1" applyBorder="1" applyAlignment="1" applyProtection="1">
      <alignment vertical="center" wrapText="1"/>
      <protection locked="0"/>
    </xf>
    <xf numFmtId="0" fontId="2" fillId="0" borderId="123" xfId="0" applyFont="1" applyBorder="1" applyAlignment="1" applyProtection="1">
      <alignment vertical="center" wrapText="1"/>
      <protection locked="0"/>
    </xf>
    <xf numFmtId="0" fontId="51" fillId="25" borderId="0" xfId="0" applyFont="1" applyFill="1" applyAlignment="1">
      <alignment vertical="center"/>
    </xf>
    <xf numFmtId="0" fontId="52" fillId="21" borderId="0" xfId="0" applyFont="1" applyFill="1" applyAlignment="1">
      <alignment horizontal="center" vertical="center" wrapText="1"/>
    </xf>
    <xf numFmtId="0" fontId="52" fillId="22" borderId="0" xfId="0" applyFont="1" applyFill="1" applyAlignment="1">
      <alignment horizontal="center" vertical="center" wrapText="1"/>
    </xf>
    <xf numFmtId="0" fontId="52" fillId="0" borderId="126" xfId="0" applyFont="1" applyBorder="1" applyAlignment="1">
      <alignment horizontal="center" vertical="center" wrapText="1"/>
    </xf>
    <xf numFmtId="0" fontId="52" fillId="22" borderId="127" xfId="0" applyFont="1" applyFill="1" applyBorder="1" applyAlignment="1">
      <alignment horizontal="center" vertical="center" wrapText="1"/>
    </xf>
    <xf numFmtId="0" fontId="52" fillId="22" borderId="128" xfId="0" applyFont="1" applyFill="1" applyBorder="1" applyAlignment="1">
      <alignment horizontal="center" vertical="center" wrapText="1"/>
    </xf>
    <xf numFmtId="0" fontId="52" fillId="0" borderId="129" xfId="0" applyFont="1" applyBorder="1" applyAlignment="1">
      <alignment horizontal="center" vertical="center" wrapText="1"/>
    </xf>
    <xf numFmtId="0" fontId="52" fillId="22" borderId="130" xfId="0" applyFont="1" applyFill="1" applyBorder="1" applyAlignment="1">
      <alignment horizontal="center" vertical="center" wrapText="1"/>
    </xf>
    <xf numFmtId="0" fontId="52" fillId="21" borderId="126" xfId="0" applyFont="1" applyFill="1" applyBorder="1" applyAlignment="1">
      <alignment horizontal="center" vertical="center" wrapText="1"/>
    </xf>
    <xf numFmtId="0" fontId="52" fillId="15" borderId="129" xfId="0" applyFont="1" applyFill="1" applyBorder="1" applyAlignment="1">
      <alignment horizontal="center" vertical="center" wrapText="1"/>
    </xf>
    <xf numFmtId="0" fontId="52" fillId="15" borderId="125" xfId="0" applyFont="1" applyFill="1" applyBorder="1" applyAlignment="1">
      <alignment horizontal="center" vertical="center" wrapText="1"/>
    </xf>
    <xf numFmtId="0" fontId="52" fillId="15" borderId="131" xfId="0" applyFont="1" applyFill="1" applyBorder="1" applyAlignment="1">
      <alignment horizontal="center" vertical="center" wrapText="1"/>
    </xf>
    <xf numFmtId="0" fontId="52" fillId="21" borderId="132" xfId="0" applyFont="1" applyFill="1" applyBorder="1" applyAlignment="1">
      <alignment horizontal="center" vertical="center" wrapText="1"/>
    </xf>
    <xf numFmtId="0" fontId="52" fillId="0" borderId="133" xfId="0" applyFont="1" applyBorder="1" applyAlignment="1">
      <alignment horizontal="center" vertical="center" wrapText="1"/>
    </xf>
    <xf numFmtId="0" fontId="51" fillId="26" borderId="0" xfId="0" applyFont="1" applyFill="1" applyAlignment="1">
      <alignment vertical="center"/>
    </xf>
    <xf numFmtId="0" fontId="52" fillId="0" borderId="125" xfId="0" applyFont="1" applyBorder="1" applyAlignment="1">
      <alignment vertical="center" wrapText="1"/>
    </xf>
    <xf numFmtId="0" fontId="52" fillId="0" borderId="134" xfId="0" applyFont="1" applyBorder="1" applyAlignment="1">
      <alignment horizontal="center" vertical="center" wrapText="1"/>
    </xf>
    <xf numFmtId="0" fontId="52" fillId="0" borderId="135"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38" xfId="0" applyFont="1" applyBorder="1" applyAlignment="1">
      <alignment horizontal="center" vertical="center" wrapText="1"/>
    </xf>
    <xf numFmtId="0" fontId="52" fillId="0" borderId="137" xfId="0" applyFont="1" applyBorder="1" applyAlignment="1">
      <alignment horizontal="center" vertical="center" wrapText="1"/>
    </xf>
    <xf numFmtId="0" fontId="52" fillId="0" borderId="140" xfId="0" applyFont="1" applyBorder="1" applyAlignment="1">
      <alignment horizontal="center" vertical="center"/>
    </xf>
    <xf numFmtId="0" fontId="52" fillId="0" borderId="141"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39" xfId="0" applyFont="1" applyBorder="1" applyAlignment="1">
      <alignment horizontal="center" vertical="center"/>
    </xf>
    <xf numFmtId="0" fontId="52" fillId="0" borderId="143" xfId="0" applyFont="1" applyBorder="1" applyAlignment="1">
      <alignment vertical="center" wrapText="1"/>
    </xf>
    <xf numFmtId="0" fontId="52" fillId="0" borderId="144" xfId="0" applyFont="1" applyBorder="1" applyAlignment="1">
      <alignment horizontal="center" vertical="center" wrapText="1"/>
    </xf>
    <xf numFmtId="0" fontId="52" fillId="0" borderId="0" xfId="0" applyFont="1" applyAlignment="1">
      <alignment horizontal="center" vertical="center" wrapText="1"/>
    </xf>
    <xf numFmtId="0" fontId="2" fillId="0" borderId="145"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146" xfId="0" applyFont="1" applyBorder="1" applyAlignment="1" applyProtection="1">
      <alignment vertical="center" wrapText="1"/>
      <protection locked="0"/>
    </xf>
    <xf numFmtId="0" fontId="2" fillId="0" borderId="147" xfId="0" applyFont="1" applyBorder="1" applyAlignment="1" applyProtection="1">
      <alignment vertical="center" wrapText="1"/>
      <protection locked="0"/>
    </xf>
    <xf numFmtId="0" fontId="52" fillId="0" borderId="149" xfId="0" applyFont="1" applyBorder="1" applyAlignment="1">
      <alignment horizontal="center" vertical="center" wrapText="1"/>
    </xf>
    <xf numFmtId="0" fontId="52" fillId="0" borderId="150" xfId="0" applyFont="1" applyBorder="1" applyAlignment="1">
      <alignment horizontal="center" vertical="center" wrapText="1"/>
    </xf>
    <xf numFmtId="0" fontId="52" fillId="0" borderId="151" xfId="0" applyFont="1" applyBorder="1" applyAlignment="1">
      <alignment horizontal="center" vertical="center" wrapText="1"/>
    </xf>
    <xf numFmtId="0" fontId="52" fillId="0" borderId="152" xfId="0" applyFont="1" applyBorder="1" applyAlignment="1">
      <alignment horizontal="center" vertical="center" wrapText="1"/>
    </xf>
    <xf numFmtId="0" fontId="52" fillId="0" borderId="153" xfId="0" applyFont="1" applyBorder="1" applyAlignment="1">
      <alignment horizontal="center" vertical="center" wrapText="1"/>
    </xf>
    <xf numFmtId="0" fontId="52" fillId="0" borderId="157" xfId="0" applyFont="1" applyBorder="1" applyAlignment="1">
      <alignment horizontal="center" vertical="center" wrapText="1"/>
    </xf>
    <xf numFmtId="0" fontId="52" fillId="0" borderId="162" xfId="0" applyFont="1" applyBorder="1" applyAlignment="1">
      <alignment horizontal="center" vertical="center" wrapText="1"/>
    </xf>
    <xf numFmtId="0" fontId="0" fillId="0" borderId="155" xfId="0" applyBorder="1" applyAlignment="1">
      <alignment horizontal="center" vertical="center"/>
    </xf>
    <xf numFmtId="0" fontId="52" fillId="0" borderId="163" xfId="0" applyFont="1" applyBorder="1" applyAlignment="1">
      <alignment horizontal="center" vertical="center" wrapText="1"/>
    </xf>
    <xf numFmtId="0" fontId="52" fillId="0" borderId="164" xfId="0" applyFont="1" applyBorder="1" applyAlignment="1">
      <alignment horizontal="center" vertical="center" wrapText="1"/>
    </xf>
    <xf numFmtId="0" fontId="52" fillId="0" borderId="165" xfId="0" applyFont="1" applyBorder="1" applyAlignment="1">
      <alignment horizontal="center" vertical="center" wrapText="1"/>
    </xf>
    <xf numFmtId="0" fontId="52" fillId="0" borderId="159" xfId="0" applyFont="1" applyBorder="1" applyAlignment="1">
      <alignment vertical="center" wrapText="1"/>
    </xf>
    <xf numFmtId="0" fontId="52" fillId="0" borderId="166" xfId="0" applyFont="1" applyBorder="1" applyAlignment="1">
      <alignment horizontal="center" vertical="center"/>
    </xf>
    <xf numFmtId="0" fontId="52" fillId="0" borderId="167" xfId="0" applyFont="1" applyBorder="1" applyAlignment="1">
      <alignment horizontal="center" vertical="center"/>
    </xf>
    <xf numFmtId="0" fontId="52" fillId="0" borderId="168" xfId="0" applyFont="1" applyBorder="1" applyAlignment="1">
      <alignment horizontal="center" vertical="center" wrapText="1"/>
    </xf>
    <xf numFmtId="0" fontId="2" fillId="0" borderId="169" xfId="0" applyFont="1" applyBorder="1" applyAlignment="1" applyProtection="1">
      <alignment vertical="center" wrapText="1"/>
      <protection locked="0"/>
    </xf>
    <xf numFmtId="0" fontId="2" fillId="0" borderId="171" xfId="0" applyFont="1" applyBorder="1" applyAlignment="1" applyProtection="1">
      <alignment vertical="center" wrapText="1"/>
      <protection locked="0"/>
    </xf>
    <xf numFmtId="0" fontId="2" fillId="0" borderId="172" xfId="0" applyFont="1" applyBorder="1" applyAlignment="1" applyProtection="1">
      <alignment vertical="center" wrapText="1"/>
      <protection locked="0"/>
    </xf>
    <xf numFmtId="0" fontId="2" fillId="0" borderId="173" xfId="0" applyFont="1" applyBorder="1" applyAlignment="1" applyProtection="1">
      <alignment vertical="center" wrapText="1"/>
      <protection locked="0"/>
    </xf>
    <xf numFmtId="0" fontId="52" fillId="15" borderId="157" xfId="0" applyFont="1" applyFill="1" applyBorder="1" applyAlignment="1">
      <alignment horizontal="center" vertical="center" wrapText="1"/>
    </xf>
    <xf numFmtId="0" fontId="52" fillId="15" borderId="159" xfId="0" applyFont="1" applyFill="1" applyBorder="1" applyAlignment="1">
      <alignment horizontal="center" vertical="center" wrapText="1"/>
    </xf>
    <xf numFmtId="0" fontId="52" fillId="15" borderId="0" xfId="0" applyFont="1" applyFill="1" applyAlignment="1">
      <alignment horizontal="center" vertical="center" wrapText="1"/>
    </xf>
    <xf numFmtId="0" fontId="52" fillId="15" borderId="160" xfId="0" applyFont="1" applyFill="1" applyBorder="1" applyAlignment="1">
      <alignment horizontal="center" vertical="center" wrapText="1"/>
    </xf>
    <xf numFmtId="0" fontId="52" fillId="21" borderId="154" xfId="0" applyFont="1" applyFill="1" applyBorder="1" applyAlignment="1">
      <alignment horizontal="center" vertical="center" wrapText="1"/>
    </xf>
    <xf numFmtId="0" fontId="52" fillId="21" borderId="155" xfId="0" applyFont="1" applyFill="1" applyBorder="1" applyAlignment="1">
      <alignment horizontal="center" vertical="center" wrapText="1"/>
    </xf>
    <xf numFmtId="0" fontId="52" fillId="21" borderId="158" xfId="0" applyFont="1" applyFill="1" applyBorder="1" applyAlignment="1">
      <alignment horizontal="center" vertical="center" wrapText="1"/>
    </xf>
    <xf numFmtId="0" fontId="52" fillId="21" borderId="161" xfId="0" applyFont="1" applyFill="1" applyBorder="1" applyAlignment="1">
      <alignment horizontal="center" vertical="center" wrapText="1"/>
    </xf>
    <xf numFmtId="0" fontId="52" fillId="22" borderId="155" xfId="0" applyFont="1" applyFill="1" applyBorder="1" applyAlignment="1">
      <alignment horizontal="center" vertical="center" wrapText="1"/>
    </xf>
    <xf numFmtId="0" fontId="52" fillId="22" borderId="156" xfId="0" applyFont="1" applyFill="1" applyBorder="1" applyAlignment="1">
      <alignment horizontal="center" vertical="center" wrapText="1"/>
    </xf>
    <xf numFmtId="0" fontId="52" fillId="22" borderId="158" xfId="0" applyFont="1" applyFill="1" applyBorder="1" applyAlignment="1">
      <alignment horizontal="center" vertical="center" wrapText="1"/>
    </xf>
    <xf numFmtId="0" fontId="1" fillId="0" borderId="16" xfId="0" applyFont="1" applyBorder="1"/>
    <xf numFmtId="0" fontId="50" fillId="0" borderId="16" xfId="0" applyFont="1" applyBorder="1" applyAlignment="1">
      <alignment horizontal="left" vertical="center"/>
    </xf>
    <xf numFmtId="0" fontId="4" fillId="0" borderId="16" xfId="0" applyFont="1" applyBorder="1" applyAlignment="1">
      <alignment horizontal="left" vertical="center"/>
    </xf>
    <xf numFmtId="0" fontId="3" fillId="0" borderId="16" xfId="0" applyFont="1" applyBorder="1" applyAlignment="1">
      <alignment horizontal="center"/>
    </xf>
    <xf numFmtId="0" fontId="7" fillId="0" borderId="118" xfId="0" applyFont="1" applyBorder="1" applyAlignment="1">
      <alignment vertical="center" wrapText="1"/>
    </xf>
    <xf numFmtId="0" fontId="13" fillId="0" borderId="16" xfId="0" applyFont="1" applyBorder="1" applyAlignment="1">
      <alignment horizontal="center" vertical="center"/>
    </xf>
    <xf numFmtId="0" fontId="7" fillId="0" borderId="16" xfId="0" applyFont="1" applyBorder="1" applyAlignment="1">
      <alignment vertical="center"/>
    </xf>
    <xf numFmtId="0" fontId="3" fillId="0" borderId="16" xfId="0" applyFont="1" applyBorder="1"/>
    <xf numFmtId="0" fontId="1" fillId="0" borderId="16" xfId="0" applyFont="1" applyBorder="1" applyAlignment="1">
      <alignment horizontal="left" vertical="center" wrapText="1"/>
    </xf>
    <xf numFmtId="0" fontId="6" fillId="4" borderId="170"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1" fillId="0" borderId="16" xfId="0" applyFont="1" applyBorder="1" applyAlignment="1">
      <alignment vertical="center" wrapText="1"/>
    </xf>
    <xf numFmtId="0" fontId="2" fillId="3" borderId="118" xfId="0" applyFont="1" applyFill="1" applyBorder="1" applyAlignment="1">
      <alignment horizontal="center" vertical="center" wrapText="1"/>
    </xf>
    <xf numFmtId="0" fontId="6" fillId="0" borderId="148" xfId="0" applyFont="1" applyBorder="1" applyAlignment="1">
      <alignment horizontal="center" vertical="center" wrapText="1"/>
    </xf>
    <xf numFmtId="0" fontId="2" fillId="3" borderId="119" xfId="0" applyFont="1" applyFill="1" applyBorder="1" applyAlignment="1">
      <alignment horizontal="center" vertical="center" wrapText="1"/>
    </xf>
    <xf numFmtId="0" fontId="1" fillId="0" borderId="124" xfId="0" applyFont="1" applyBorder="1" applyAlignment="1">
      <alignment horizontal="center"/>
    </xf>
    <xf numFmtId="0" fontId="1" fillId="0" borderId="124" xfId="0" applyFont="1" applyBorder="1"/>
    <xf numFmtId="0" fontId="11" fillId="0" borderId="124" xfId="0" applyFont="1" applyBorder="1" applyAlignment="1">
      <alignment vertical="center"/>
    </xf>
    <xf numFmtId="0" fontId="11" fillId="0" borderId="124" xfId="0" applyFont="1" applyBorder="1" applyAlignment="1">
      <alignment horizontal="center" vertical="center"/>
    </xf>
    <xf numFmtId="0" fontId="1" fillId="0" borderId="16" xfId="0" applyFont="1" applyBorder="1" applyAlignment="1">
      <alignment horizontal="center"/>
    </xf>
    <xf numFmtId="0" fontId="11" fillId="0" borderId="16" xfId="0" applyFont="1" applyBorder="1" applyAlignment="1">
      <alignment vertical="center"/>
    </xf>
    <xf numFmtId="0" fontId="11" fillId="0" borderId="16" xfId="0" applyFont="1" applyBorder="1" applyAlignment="1">
      <alignment horizontal="center" vertical="center"/>
    </xf>
    <xf numFmtId="0" fontId="2" fillId="0" borderId="16" xfId="0" applyFont="1" applyBorder="1"/>
    <xf numFmtId="0" fontId="1" fillId="5" borderId="16" xfId="0" applyFont="1" applyFill="1" applyBorder="1"/>
    <xf numFmtId="0" fontId="2" fillId="0" borderId="174" xfId="0" applyFont="1" applyBorder="1"/>
    <xf numFmtId="166" fontId="2" fillId="0" borderId="0" xfId="3" applyNumberFormat="1" applyFont="1" applyBorder="1" applyProtection="1"/>
    <xf numFmtId="166" fontId="2" fillId="0" borderId="175" xfId="3" applyNumberFormat="1" applyFont="1" applyBorder="1" applyProtection="1"/>
    <xf numFmtId="166" fontId="2" fillId="0" borderId="177" xfId="3" applyNumberFormat="1" applyFont="1" applyBorder="1" applyProtection="1"/>
    <xf numFmtId="166" fontId="2" fillId="0" borderId="178" xfId="3" applyNumberFormat="1" applyFont="1" applyBorder="1" applyProtection="1"/>
    <xf numFmtId="166" fontId="2" fillId="0" borderId="176" xfId="3" applyNumberFormat="1" applyFont="1" applyBorder="1" applyProtection="1"/>
    <xf numFmtId="166" fontId="2" fillId="0" borderId="179" xfId="3" applyNumberFormat="1" applyFont="1" applyBorder="1" applyProtection="1"/>
    <xf numFmtId="166" fontId="2" fillId="0" borderId="180" xfId="3" applyNumberFormat="1" applyFont="1" applyBorder="1" applyProtection="1"/>
    <xf numFmtId="0" fontId="2" fillId="0" borderId="176" xfId="0" applyFont="1" applyBorder="1"/>
    <xf numFmtId="0" fontId="2" fillId="0" borderId="182" xfId="0" applyFont="1" applyBorder="1"/>
    <xf numFmtId="0" fontId="2" fillId="0" borderId="183" xfId="0" applyFont="1" applyBorder="1"/>
    <xf numFmtId="0" fontId="2" fillId="0" borderId="184" xfId="0" applyFont="1" applyBorder="1"/>
    <xf numFmtId="0" fontId="2" fillId="0" borderId="185" xfId="0" applyFont="1" applyBorder="1"/>
    <xf numFmtId="0" fontId="2" fillId="0" borderId="187" xfId="0" applyFont="1" applyBorder="1"/>
    <xf numFmtId="0" fontId="2" fillId="0" borderId="189" xfId="0" applyFont="1" applyBorder="1"/>
    <xf numFmtId="0" fontId="2" fillId="0" borderId="180" xfId="0" applyFont="1" applyBorder="1"/>
    <xf numFmtId="166" fontId="6" fillId="0" borderId="186" xfId="3" applyNumberFormat="1" applyFont="1" applyBorder="1" applyAlignment="1">
      <alignment horizontal="center" vertical="center"/>
    </xf>
    <xf numFmtId="166" fontId="6" fillId="0" borderId="188" xfId="3" applyNumberFormat="1" applyFont="1" applyBorder="1" applyAlignment="1">
      <alignment horizontal="center" vertical="center"/>
    </xf>
    <xf numFmtId="166" fontId="6" fillId="0" borderId="190" xfId="3" applyNumberFormat="1" applyFont="1" applyBorder="1" applyAlignment="1">
      <alignment horizontal="center" vertical="center"/>
    </xf>
    <xf numFmtId="166" fontId="6" fillId="0" borderId="64" xfId="3" applyNumberFormat="1" applyFont="1" applyBorder="1" applyAlignment="1">
      <alignment horizontal="center" vertical="center"/>
    </xf>
    <xf numFmtId="0" fontId="6" fillId="24" borderId="20" xfId="0" applyFont="1" applyFill="1" applyBorder="1" applyAlignment="1">
      <alignment horizontal="center" vertical="center" wrapText="1"/>
    </xf>
    <xf numFmtId="0" fontId="22" fillId="0" borderId="0" xfId="0" applyFont="1" applyAlignment="1">
      <alignment wrapText="1"/>
    </xf>
    <xf numFmtId="0" fontId="1" fillId="21" borderId="0" xfId="0" applyFont="1" applyFill="1"/>
    <xf numFmtId="0" fontId="19" fillId="0" borderId="0" xfId="0" applyFont="1" applyAlignment="1">
      <alignment horizontal="left" vertical="center"/>
    </xf>
    <xf numFmtId="0" fontId="41" fillId="0" borderId="0" xfId="0" applyFont="1" applyAlignment="1">
      <alignment vertical="center"/>
    </xf>
    <xf numFmtId="0" fontId="9" fillId="0" borderId="0" xfId="0" applyFont="1"/>
    <xf numFmtId="0" fontId="1" fillId="0" borderId="62" xfId="0" applyFont="1" applyBorder="1"/>
    <xf numFmtId="0" fontId="42" fillId="0" borderId="0" xfId="0" applyFont="1"/>
    <xf numFmtId="0" fontId="20" fillId="0" borderId="0" xfId="0" applyFont="1" applyAlignment="1">
      <alignment horizontal="left" vertical="center"/>
    </xf>
    <xf numFmtId="0" fontId="43" fillId="0" borderId="0" xfId="0" applyFont="1" applyAlignment="1">
      <alignment vertical="center"/>
    </xf>
    <xf numFmtId="0" fontId="1" fillId="21" borderId="0" xfId="0" applyFont="1" applyFill="1" applyAlignment="1">
      <alignment horizontal="left" vertical="center"/>
    </xf>
    <xf numFmtId="0" fontId="1" fillId="0" borderId="0" xfId="0" applyFont="1" applyAlignment="1">
      <alignment horizontal="left" vertical="center"/>
    </xf>
    <xf numFmtId="0" fontId="6" fillId="4" borderId="66" xfId="0" applyFont="1" applyFill="1" applyBorder="1" applyAlignment="1">
      <alignment horizontal="center" vertical="center"/>
    </xf>
    <xf numFmtId="0" fontId="6" fillId="4" borderId="20" xfId="0" applyFont="1" applyFill="1" applyBorder="1" applyAlignment="1">
      <alignment horizontal="center" vertical="center"/>
    </xf>
    <xf numFmtId="0" fontId="1" fillId="21" borderId="0" xfId="0" applyFont="1" applyFill="1" applyAlignment="1">
      <alignment vertical="center" wrapText="1"/>
    </xf>
    <xf numFmtId="0" fontId="2" fillId="3" borderId="67" xfId="0" applyFont="1" applyFill="1" applyBorder="1" applyAlignment="1">
      <alignment horizontal="left" vertical="center" wrapText="1"/>
    </xf>
    <xf numFmtId="0" fontId="2" fillId="3" borderId="57" xfId="0" applyFont="1" applyFill="1" applyBorder="1" applyAlignment="1">
      <alignment horizontal="center" vertical="center" wrapText="1"/>
    </xf>
    <xf numFmtId="0" fontId="2" fillId="3" borderId="68" xfId="0" applyFont="1" applyFill="1" applyBorder="1" applyAlignment="1">
      <alignment horizontal="left" vertical="center" wrapText="1"/>
    </xf>
    <xf numFmtId="1" fontId="2" fillId="3" borderId="8" xfId="0" applyNumberFormat="1" applyFont="1" applyFill="1" applyBorder="1" applyAlignment="1">
      <alignment horizontal="center" vertical="center" wrapText="1"/>
    </xf>
    <xf numFmtId="0" fontId="22" fillId="0" borderId="0" xfId="0" applyFont="1" applyAlignment="1">
      <alignment vertical="center" wrapText="1"/>
    </xf>
    <xf numFmtId="1" fontId="12" fillId="3" borderId="69" xfId="0" applyNumberFormat="1" applyFont="1" applyFill="1" applyBorder="1" applyAlignment="1">
      <alignment horizontal="left" vertical="center" wrapText="1"/>
    </xf>
    <xf numFmtId="1" fontId="12" fillId="3" borderId="58" xfId="0" applyNumberFormat="1" applyFont="1" applyFill="1" applyBorder="1" applyAlignment="1">
      <alignment horizontal="center" vertical="center" wrapText="1"/>
    </xf>
    <xf numFmtId="0" fontId="43" fillId="0" borderId="0" xfId="0" applyFont="1" applyAlignment="1">
      <alignment vertical="center" wrapText="1"/>
    </xf>
    <xf numFmtId="0" fontId="7" fillId="0" borderId="0" xfId="0" applyFont="1" applyAlignment="1">
      <alignment vertical="center" wrapText="1"/>
    </xf>
    <xf numFmtId="0" fontId="7" fillId="0" borderId="19" xfId="0" applyFont="1" applyBorder="1" applyAlignment="1">
      <alignment vertical="center" wrapText="1"/>
    </xf>
    <xf numFmtId="0" fontId="6" fillId="4" borderId="107" xfId="0" applyFont="1" applyFill="1" applyBorder="1" applyAlignment="1">
      <alignment horizontal="center" vertical="center"/>
    </xf>
    <xf numFmtId="0" fontId="6" fillId="4" borderId="113" xfId="0" applyFont="1" applyFill="1" applyBorder="1" applyAlignment="1">
      <alignment horizontal="center" vertical="center"/>
    </xf>
    <xf numFmtId="0" fontId="2" fillId="5" borderId="110" xfId="0" applyFont="1" applyFill="1" applyBorder="1" applyProtection="1">
      <protection locked="0"/>
    </xf>
    <xf numFmtId="0" fontId="2" fillId="5" borderId="111" xfId="0" applyFont="1" applyFill="1" applyBorder="1" applyProtection="1">
      <protection locked="0"/>
    </xf>
    <xf numFmtId="0" fontId="2" fillId="5" borderId="114" xfId="0" applyFont="1" applyFill="1" applyBorder="1" applyProtection="1">
      <protection locked="0"/>
    </xf>
    <xf numFmtId="0" fontId="2" fillId="5" borderId="38" xfId="0" applyFont="1" applyFill="1" applyBorder="1" applyProtection="1">
      <protection locked="0"/>
    </xf>
    <xf numFmtId="0" fontId="2" fillId="5" borderId="109" xfId="0" applyFont="1" applyFill="1" applyBorder="1" applyProtection="1">
      <protection locked="0"/>
    </xf>
    <xf numFmtId="0" fontId="2" fillId="5" borderId="112" xfId="0" applyFont="1" applyFill="1" applyBorder="1" applyProtection="1">
      <protection locked="0"/>
    </xf>
    <xf numFmtId="0" fontId="2" fillId="5" borderId="39" xfId="0" applyFont="1" applyFill="1" applyBorder="1" applyProtection="1">
      <protection locked="0"/>
    </xf>
    <xf numFmtId="0" fontId="49" fillId="0" borderId="16" xfId="0" applyFont="1" applyBorder="1" applyAlignment="1">
      <alignment horizontal="left" vertical="center"/>
    </xf>
    <xf numFmtId="0" fontId="52" fillId="0" borderId="191" xfId="0" applyFont="1" applyBorder="1" applyAlignment="1">
      <alignment horizontal="center" vertical="center" wrapText="1"/>
    </xf>
    <xf numFmtId="1" fontId="2" fillId="2" borderId="0" xfId="0" applyNumberFormat="1" applyFont="1" applyFill="1" applyAlignment="1">
      <alignment horizontal="left" wrapText="1"/>
    </xf>
    <xf numFmtId="0" fontId="12" fillId="2" borderId="0" xfId="0" applyFont="1" applyFill="1" applyAlignment="1">
      <alignment horizontal="left" vertical="center" wrapText="1"/>
    </xf>
    <xf numFmtId="0" fontId="5" fillId="27" borderId="16" xfId="0" applyFont="1" applyFill="1" applyBorder="1" applyAlignment="1">
      <alignment horizontal="center" vertical="center" wrapText="1"/>
    </xf>
    <xf numFmtId="0" fontId="2" fillId="27" borderId="16" xfId="0" applyFont="1" applyFill="1" applyBorder="1" applyAlignment="1">
      <alignment horizontal="left" vertical="center" wrapText="1"/>
    </xf>
    <xf numFmtId="0" fontId="1" fillId="27" borderId="16" xfId="0" applyFont="1" applyFill="1" applyBorder="1"/>
    <xf numFmtId="0" fontId="1" fillId="27" borderId="16" xfId="0" applyFont="1" applyFill="1" applyBorder="1" applyAlignment="1">
      <alignment horizontal="left" vertical="center" wrapText="1"/>
    </xf>
    <xf numFmtId="0" fontId="1" fillId="27" borderId="16" xfId="0" applyFont="1" applyFill="1" applyBorder="1" applyAlignment="1">
      <alignment vertical="center" wrapText="1"/>
    </xf>
    <xf numFmtId="0" fontId="52" fillId="0" borderId="192" xfId="0" applyFont="1" applyBorder="1" applyAlignment="1">
      <alignment vertical="center" wrapText="1"/>
    </xf>
    <xf numFmtId="0" fontId="52" fillId="0" borderId="193" xfId="0" applyFont="1" applyBorder="1" applyAlignment="1">
      <alignment horizontal="center" vertical="center"/>
    </xf>
    <xf numFmtId="0" fontId="0" fillId="0" borderId="157" xfId="0" applyBorder="1"/>
    <xf numFmtId="0" fontId="1" fillId="27" borderId="40" xfId="0" applyFont="1" applyFill="1" applyBorder="1"/>
    <xf numFmtId="0" fontId="1" fillId="27" borderId="14" xfId="0" applyFont="1" applyFill="1" applyBorder="1"/>
    <xf numFmtId="0" fontId="1" fillId="27" borderId="181" xfId="0" applyFont="1" applyFill="1" applyBorder="1" applyAlignment="1">
      <alignment horizontal="left"/>
    </xf>
    <xf numFmtId="0" fontId="9" fillId="24" borderId="23" xfId="0" applyFont="1" applyFill="1" applyBorder="1" applyAlignment="1">
      <alignment horizontal="center" vertical="center" wrapText="1"/>
    </xf>
    <xf numFmtId="0" fontId="2" fillId="0" borderId="120" xfId="0" applyFont="1" applyBorder="1" applyAlignment="1">
      <alignment vertical="center" wrapText="1"/>
    </xf>
    <xf numFmtId="0" fontId="4" fillId="0" borderId="117" xfId="0" applyFont="1" applyBorder="1" applyAlignment="1">
      <alignment horizontal="left" vertical="center"/>
    </xf>
    <xf numFmtId="0" fontId="2" fillId="0" borderId="194" xfId="0" applyFont="1" applyBorder="1" applyAlignment="1" applyProtection="1">
      <alignment vertical="center" wrapText="1"/>
      <protection locked="0"/>
    </xf>
    <xf numFmtId="0" fontId="2" fillId="0" borderId="16" xfId="0" applyFont="1" applyBorder="1" applyAlignment="1">
      <alignment horizontal="left" vertical="center" wrapText="1"/>
    </xf>
    <xf numFmtId="9" fontId="1" fillId="0" borderId="16" xfId="2" applyFont="1" applyBorder="1"/>
    <xf numFmtId="0" fontId="1" fillId="0" borderId="16" xfId="0" applyFont="1" applyBorder="1" applyAlignment="1">
      <alignment horizontal="center" vertical="center"/>
    </xf>
    <xf numFmtId="0" fontId="1" fillId="3" borderId="20" xfId="0" applyFont="1" applyFill="1" applyBorder="1" applyAlignment="1" applyProtection="1">
      <alignment horizontal="center"/>
      <protection locked="0"/>
    </xf>
    <xf numFmtId="1" fontId="9" fillId="24" borderId="20" xfId="0" applyNumberFormat="1" applyFont="1" applyFill="1" applyBorder="1" applyAlignment="1">
      <alignment horizontal="center" vertical="center" wrapText="1"/>
    </xf>
    <xf numFmtId="9" fontId="1" fillId="0" borderId="16" xfId="2" applyFont="1" applyBorder="1" applyAlignment="1">
      <alignment vertical="center" wrapText="1"/>
    </xf>
    <xf numFmtId="9" fontId="1" fillId="0" borderId="119" xfId="2" applyFont="1" applyBorder="1" applyAlignment="1">
      <alignment vertical="center" wrapText="1"/>
    </xf>
    <xf numFmtId="2" fontId="1" fillId="0" borderId="16" xfId="2" applyNumberFormat="1" applyFont="1" applyBorder="1" applyAlignment="1">
      <alignment vertical="center" wrapText="1"/>
    </xf>
    <xf numFmtId="0" fontId="6" fillId="0" borderId="0" xfId="0" applyFont="1" applyAlignment="1">
      <alignment vertical="center" wrapText="1"/>
    </xf>
    <xf numFmtId="0" fontId="26" fillId="0" borderId="0" xfId="0" applyFont="1" applyAlignment="1">
      <alignment horizontal="left"/>
    </xf>
    <xf numFmtId="14" fontId="11" fillId="14" borderId="0" xfId="0" applyNumberFormat="1" applyFont="1" applyFill="1" applyAlignment="1" applyProtection="1">
      <alignment horizontal="left"/>
      <protection locked="0"/>
    </xf>
    <xf numFmtId="14" fontId="11" fillId="14" borderId="62" xfId="0" applyNumberFormat="1" applyFont="1" applyFill="1" applyBorder="1" applyAlignment="1" applyProtection="1">
      <alignment horizontal="left"/>
      <protection locked="0"/>
    </xf>
    <xf numFmtId="49" fontId="11" fillId="8" borderId="26" xfId="0" applyNumberFormat="1" applyFont="1" applyFill="1" applyBorder="1" applyAlignment="1" applyProtection="1">
      <alignment horizontal="left"/>
      <protection locked="0"/>
    </xf>
    <xf numFmtId="49" fontId="11" fillId="8" borderId="63" xfId="0" applyNumberFormat="1" applyFont="1" applyFill="1" applyBorder="1" applyAlignment="1" applyProtection="1">
      <alignment horizontal="left"/>
      <protection locked="0"/>
    </xf>
    <xf numFmtId="0" fontId="12" fillId="3" borderId="19"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11" fillId="8" borderId="27" xfId="0" applyFont="1" applyFill="1" applyBorder="1" applyAlignment="1" applyProtection="1">
      <alignment horizontal="left" vertical="center"/>
      <protection locked="0"/>
    </xf>
    <xf numFmtId="0" fontId="11" fillId="8" borderId="60" xfId="0" applyFont="1" applyFill="1" applyBorder="1" applyAlignment="1" applyProtection="1">
      <alignment horizontal="left" vertical="center"/>
      <protection locked="0"/>
    </xf>
    <xf numFmtId="0" fontId="6" fillId="4" borderId="14" xfId="0" applyFont="1" applyFill="1" applyBorder="1" applyAlignment="1">
      <alignment horizontal="left" vertical="center"/>
    </xf>
    <xf numFmtId="0" fontId="2" fillId="3" borderId="27"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10" fillId="3" borderId="22" xfId="0" applyFont="1" applyFill="1" applyBorder="1" applyAlignment="1">
      <alignment horizontal="left" vertical="center"/>
    </xf>
    <xf numFmtId="0" fontId="10" fillId="3" borderId="21" xfId="0" applyFont="1" applyFill="1" applyBorder="1" applyAlignment="1">
      <alignment horizontal="left" vertical="center" wrapText="1"/>
    </xf>
    <xf numFmtId="0" fontId="6" fillId="4" borderId="20" xfId="0" applyFont="1" applyFill="1" applyBorder="1" applyAlignment="1">
      <alignment horizontal="left" vertical="center"/>
    </xf>
    <xf numFmtId="0" fontId="6" fillId="4" borderId="59" xfId="0" applyFont="1" applyFill="1" applyBorder="1" applyAlignment="1">
      <alignment horizontal="left" vertical="center"/>
    </xf>
    <xf numFmtId="0" fontId="10" fillId="3" borderId="22" xfId="0" applyFont="1" applyFill="1" applyBorder="1" applyAlignment="1">
      <alignment horizontal="left"/>
    </xf>
    <xf numFmtId="0" fontId="10" fillId="3" borderId="24" xfId="0" applyFont="1" applyFill="1" applyBorder="1" applyAlignment="1">
      <alignment horizontal="left"/>
    </xf>
    <xf numFmtId="0" fontId="11" fillId="8" borderId="25" xfId="0" applyFont="1" applyFill="1" applyBorder="1" applyAlignment="1" applyProtection="1">
      <alignment horizontal="left" vertical="center"/>
      <protection locked="0"/>
    </xf>
    <xf numFmtId="0" fontId="11" fillId="8" borderId="61" xfId="0" applyFont="1" applyFill="1" applyBorder="1" applyAlignment="1" applyProtection="1">
      <alignment horizontal="left" vertical="center"/>
      <protection locked="0"/>
    </xf>
    <xf numFmtId="0" fontId="2" fillId="5" borderId="108" xfId="0" applyFont="1" applyFill="1" applyBorder="1" applyProtection="1">
      <protection locked="0"/>
    </xf>
    <xf numFmtId="0" fontId="0" fillId="5" borderId="14" xfId="0" applyFill="1" applyBorder="1" applyProtection="1">
      <protection locked="0"/>
    </xf>
    <xf numFmtId="0" fontId="0" fillId="5" borderId="72" xfId="0" applyFill="1" applyBorder="1" applyProtection="1">
      <protection locked="0"/>
    </xf>
    <xf numFmtId="0" fontId="2" fillId="5" borderId="0" xfId="0" applyFont="1" applyFill="1" applyProtection="1">
      <protection locked="0"/>
    </xf>
    <xf numFmtId="0" fontId="0" fillId="5" borderId="0" xfId="0" applyFill="1" applyProtection="1">
      <protection locked="0"/>
    </xf>
    <xf numFmtId="0" fontId="12" fillId="3" borderId="25" xfId="0" applyFont="1" applyFill="1" applyBorder="1" applyAlignment="1">
      <alignment horizontal="left" vertical="center" wrapText="1"/>
    </xf>
    <xf numFmtId="0" fontId="12" fillId="3" borderId="61"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62" xfId="0" applyFont="1" applyFill="1" applyBorder="1" applyAlignment="1">
      <alignment horizontal="left" vertical="center" wrapText="1"/>
    </xf>
    <xf numFmtId="0" fontId="2" fillId="5" borderId="19" xfId="0" applyFont="1" applyFill="1" applyBorder="1" applyProtection="1">
      <protection locked="0"/>
    </xf>
    <xf numFmtId="0" fontId="0" fillId="5" borderId="19" xfId="0" applyFill="1" applyBorder="1" applyProtection="1">
      <protection locked="0"/>
    </xf>
    <xf numFmtId="0" fontId="12" fillId="15" borderId="7"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horizontal="center" vertical="center" wrapText="1"/>
    </xf>
    <xf numFmtId="0" fontId="38" fillId="20" borderId="5" xfId="0" applyFont="1" applyFill="1" applyBorder="1" applyAlignment="1">
      <alignment horizontal="center" vertical="center" wrapText="1"/>
    </xf>
    <xf numFmtId="0" fontId="38" fillId="20" borderId="3"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12" fillId="22" borderId="6" xfId="0" applyFont="1" applyFill="1" applyBorder="1" applyAlignment="1">
      <alignment horizontal="center" vertical="center" wrapText="1"/>
    </xf>
    <xf numFmtId="0" fontId="12" fillId="22" borderId="13" xfId="0" applyFont="1" applyFill="1" applyBorder="1" applyAlignment="1">
      <alignment horizontal="center" vertical="center" wrapText="1"/>
    </xf>
    <xf numFmtId="0" fontId="12" fillId="22" borderId="19" xfId="0" applyFont="1" applyFill="1" applyBorder="1" applyAlignment="1">
      <alignment horizontal="center" vertical="center" wrapText="1"/>
    </xf>
    <xf numFmtId="0" fontId="7" fillId="0" borderId="117"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2" fillId="0" borderId="117" xfId="0" applyFont="1" applyBorder="1" applyAlignment="1">
      <alignment horizontal="left" vertical="center" wrapText="1"/>
    </xf>
    <xf numFmtId="0" fontId="2" fillId="0" borderId="118" xfId="0" applyFont="1" applyBorder="1" applyAlignment="1">
      <alignment horizontal="left" vertical="center" wrapText="1"/>
    </xf>
    <xf numFmtId="0" fontId="2" fillId="0" borderId="119" xfId="0" applyFont="1" applyBorder="1" applyAlignment="1">
      <alignment horizontal="left" vertical="center" wrapText="1"/>
    </xf>
    <xf numFmtId="0" fontId="0" fillId="0" borderId="160" xfId="0" applyBorder="1" applyAlignment="1">
      <alignment horizontal="center"/>
    </xf>
    <xf numFmtId="0" fontId="52" fillId="0" borderId="0" xfId="0" applyFont="1" applyAlignment="1">
      <alignment horizontal="center" vertical="center" textRotation="90"/>
    </xf>
    <xf numFmtId="0" fontId="52" fillId="0" borderId="0" xfId="0" applyFont="1" applyAlignment="1">
      <alignment horizontal="center"/>
    </xf>
  </cellXfs>
  <cellStyles count="4">
    <cellStyle name="Normal" xfId="0" builtinId="0"/>
    <cellStyle name="Normal 2" xfId="1" xr:uid="{00000000-0005-0000-0000-000001000000}"/>
    <cellStyle name="Procent" xfId="2" builtinId="5"/>
    <cellStyle name="Tusental" xfId="3" builtinId="3"/>
  </cellStyles>
  <dxfs count="180">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rgb="FFF8D3A7"/>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rgb="FFF8D3A7"/>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top style="thin">
          <color theme="0"/>
        </top>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0"/>
        <color theme="1" tint="0.249977111117893"/>
        <name val="Arial"/>
        <family val="2"/>
        <scheme val="none"/>
      </font>
      <fill>
        <patternFill patternType="solid">
          <fgColor indexed="64"/>
          <bgColor rgb="FFCD796D"/>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ABB5A9"/>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ABB5A9"/>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ABB5A9"/>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patternType="solid">
          <fgColor indexed="64"/>
          <bgColor rgb="FFABB5A9"/>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outline="0">
        <right style="thin">
          <color theme="0"/>
        </right>
        <top style="thin">
          <color theme="0"/>
        </top>
      </border>
    </dxf>
    <dxf>
      <font>
        <b val="0"/>
        <i val="0"/>
        <strike val="0"/>
        <condense val="0"/>
        <extend val="0"/>
        <outline val="0"/>
        <shadow val="0"/>
        <u val="none"/>
        <vertAlign val="baseline"/>
        <sz val="10"/>
        <color theme="1"/>
        <name val="Arial"/>
        <family val="2"/>
        <scheme val="none"/>
      </font>
    </dxf>
    <dxf>
      <border outline="0">
        <bottom style="thin">
          <color theme="0"/>
        </bottom>
      </border>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top style="thin">
          <color theme="0"/>
        </top>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fgColor indexed="64"/>
          <bgColor rgb="FF87958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fgColor indexed="64"/>
          <bgColor rgb="FF87958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fgColor indexed="64"/>
          <bgColor rgb="FF87958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0"/>
        <color theme="1" tint="0.249977111117893"/>
        <name val="Arial"/>
        <family val="2"/>
        <scheme val="none"/>
      </font>
      <fill>
        <patternFill>
          <fgColor indexed="64"/>
          <bgColor rgb="FF87958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top style="thin">
          <color theme="0"/>
        </top>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0"/>
        <color auto="1"/>
        <name val="Arial"/>
        <family val="2"/>
        <scheme val="none"/>
      </font>
      <fill>
        <patternFill patternType="solid">
          <fgColor indexed="64"/>
          <bgColor theme="0" tint="-0.249977111117893"/>
        </patternFill>
      </fill>
      <alignment horizontal="left" vertical="center" textRotation="0" wrapText="1" indent="0" justifyLastLine="0" shrinkToFit="0" readingOrder="0"/>
    </dxf>
    <dxf>
      <fill>
        <patternFill>
          <bgColor rgb="FF879585"/>
        </patternFill>
      </fill>
    </dxf>
    <dxf>
      <fill>
        <patternFill>
          <bgColor rgb="FFEC9526"/>
        </patternFill>
      </fill>
    </dxf>
    <dxf>
      <fill>
        <patternFill>
          <bgColor rgb="FFCD796D"/>
        </patternFill>
      </fill>
    </dxf>
    <dxf>
      <numFmt numFmtId="2" formatCode="0.00"/>
      <protection locked="1" hidden="0"/>
    </dxf>
    <dxf>
      <font>
        <b/>
        <i val="0"/>
        <strike val="0"/>
        <condense val="0"/>
        <extend val="0"/>
        <outline val="0"/>
        <shadow val="0"/>
        <u val="none"/>
        <vertAlign val="baseline"/>
        <sz val="11"/>
        <color theme="1"/>
        <name val="Arial"/>
        <family val="2"/>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left>
        <right/>
        <top/>
        <bottom style="thin">
          <color theme="2" tint="-9.9978637043366805E-2"/>
        </bottom>
      </border>
      <protection locked="1" hidden="0"/>
    </dxf>
    <dxf>
      <protection locked="0" hidden="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theme="0"/>
        </left>
        <right style="thin">
          <color theme="0"/>
        </right>
        <top style="thin">
          <color theme="2" tint="-9.9978637043366805E-2"/>
        </top>
        <bottom style="thin">
          <color theme="2" tint="-9.9978637043366805E-2"/>
        </bottom>
        <vertical/>
        <horizontal/>
      </border>
      <protection locked="0" hidden="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theme="0"/>
        </left>
        <right style="thin">
          <color theme="0"/>
        </right>
        <top/>
        <bottom style="thin">
          <color theme="0" tint="-0.14999847407452621"/>
        </bottom>
        <vertical/>
        <horizontal/>
      </border>
      <protection locked="0" hidden="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theme="0"/>
        </left>
        <right style="thin">
          <color theme="0"/>
        </right>
        <top/>
        <bottom style="thin">
          <color theme="0" tint="-0.14999847407452621"/>
        </bottom>
        <vertical/>
        <horizontal/>
      </border>
      <protection locked="0" hidden="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theme="0"/>
        </left>
        <right style="thin">
          <color theme="0"/>
        </right>
        <top/>
        <bottom style="thin">
          <color theme="0" tint="-0.14999847407452621"/>
        </bottom>
        <vertical/>
        <horizontal/>
      </border>
      <protection locked="0" hidden="0"/>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theme="0"/>
        </left>
        <right style="thin">
          <color theme="0"/>
        </right>
        <top/>
        <bottom style="thin">
          <color theme="0" tint="-0.14999847407452621"/>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1" hidden="0"/>
    </dxf>
    <dxf>
      <border outline="0">
        <left style="thin">
          <color theme="0"/>
        </left>
        <right style="thin">
          <color theme="0"/>
        </right>
        <top style="thin">
          <color theme="0"/>
        </top>
      </border>
    </dxf>
    <dxf>
      <protection locked="1" hidden="0"/>
    </dxf>
    <dxf>
      <font>
        <strike val="0"/>
        <outline val="0"/>
        <shadow val="0"/>
        <u val="none"/>
        <vertAlign val="baseline"/>
        <sz val="10"/>
        <color theme="1"/>
        <name val="Arial"/>
        <family val="2"/>
        <scheme val="none"/>
      </font>
      <protection locked="1" hidden="0"/>
    </dxf>
    <dxf>
      <fill>
        <patternFill>
          <bgColor rgb="FF879585"/>
        </patternFill>
      </fill>
    </dxf>
    <dxf>
      <fill>
        <patternFill>
          <bgColor theme="9"/>
        </patternFill>
      </fill>
    </dxf>
    <dxf>
      <fill>
        <patternFill>
          <bgColor rgb="FFCD796D"/>
        </patternFill>
      </fill>
    </dxf>
    <dxf>
      <font>
        <b val="0"/>
        <i val="0"/>
        <strike val="0"/>
        <condense val="0"/>
        <extend val="0"/>
        <outline val="0"/>
        <shadow val="0"/>
        <u val="none"/>
        <vertAlign val="baseline"/>
        <sz val="10"/>
        <color theme="1"/>
        <name val="Arial"/>
        <family val="2"/>
        <scheme val="none"/>
      </font>
      <numFmt numFmtId="3" formatCode="#,##0"/>
      <fill>
        <patternFill patternType="gray0625">
          <fgColor theme="0" tint="-0.14996795556505021"/>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theme="0" tint="-0.14999847407452621"/>
        </patternFill>
      </fill>
      <alignment horizontal="general" vertical="center" textRotation="0" wrapText="1" indent="0" justifyLastLine="0" shrinkToFit="0" readingOrder="0"/>
      <border diagonalUp="0" diagonalDown="0">
        <left/>
        <right/>
        <top/>
        <bottom style="thin">
          <color theme="0" tint="-0.249977111117893"/>
        </bottom>
      </border>
      <protection locked="1" hidden="0"/>
    </dxf>
    <dxf>
      <font>
        <b val="0"/>
        <i val="0"/>
        <strike val="0"/>
        <condense val="0"/>
        <extend val="0"/>
        <outline val="0"/>
        <shadow val="0"/>
        <u val="none"/>
        <vertAlign val="baseline"/>
        <sz val="10"/>
        <color theme="1"/>
        <name val="Arial"/>
        <family val="2"/>
        <scheme val="none"/>
      </font>
      <numFmt numFmtId="166" formatCode="_-* #,##0_-;\-* #,##0_-;_-* &quot;-&quot;??_-;_-@_-"/>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 formatCode="0"/>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3" formatCode="0%"/>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border outline="0">
        <right style="thin">
          <color indexed="64"/>
        </right>
      </border>
    </dxf>
    <dxf>
      <protection locked="1" hidden="0"/>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1" indent="0" justifyLastLine="0" shrinkToFit="0" readingOrder="0"/>
      <protection locked="1" hidden="0"/>
    </dxf>
    <dxf>
      <font>
        <b val="0"/>
        <i/>
        <color theme="1" tint="0.499984740745262"/>
      </font>
      <fill>
        <patternFill>
          <bgColor theme="0" tint="-0.14996795556505021"/>
        </patternFill>
      </fill>
    </dxf>
    <dxf>
      <font>
        <b val="0"/>
        <i/>
        <color theme="1" tint="0.499984740745262"/>
      </font>
      <fill>
        <patternFill>
          <bgColor theme="0" tint="-0.14996795556505021"/>
        </patternFill>
      </fill>
    </dxf>
    <dxf>
      <font>
        <b val="0"/>
        <i/>
        <color theme="1" tint="0.499984740745262"/>
      </font>
    </dxf>
    <dxf>
      <protection locked="1" hidden="0"/>
    </dxf>
    <dxf>
      <protection locked="1" hidden="0"/>
    </dxf>
    <dxf>
      <protection locked="1" hidden="0"/>
    </dxf>
    <dxf>
      <font>
        <b/>
        <i val="0"/>
        <strike val="0"/>
        <condense val="0"/>
        <extend val="0"/>
        <outline val="0"/>
        <shadow val="0"/>
        <u val="none"/>
        <vertAlign val="baseline"/>
        <sz val="11"/>
        <color auto="1"/>
        <name val="Arial"/>
        <family val="2"/>
        <scheme val="none"/>
      </font>
      <numFmt numFmtId="0" formatCode="General"/>
      <fill>
        <patternFill patternType="gray0625">
          <fgColor theme="2" tint="-9.9948118533890809E-2"/>
          <bgColor rgb="FFE8E8E8"/>
        </patternFill>
      </fill>
      <alignment horizontal="center" vertical="center" textRotation="0" wrapText="1" indent="0" justifyLastLine="0" shrinkToFit="0" readingOrder="0"/>
      <border diagonalUp="0" diagonalDown="0">
        <left style="thin">
          <color theme="0"/>
        </left>
        <right/>
        <top style="thin">
          <color indexed="64"/>
        </top>
        <bottom style="thin">
          <color theme="0" tint="-0.249977111117893"/>
        </bottom>
      </border>
      <protection locked="1"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center" vertical="center" textRotation="0" wrapText="1" indent="0" justifyLastLine="0" shrinkToFit="0" readingOrder="0"/>
      <border>
        <right style="thin">
          <color theme="0"/>
        </right>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center" vertical="center"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style="thin">
          <color theme="0"/>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border diagonalUp="0" diagonalDown="0">
        <left/>
        <right style="thin">
          <color theme="0"/>
        </right>
        <top/>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E8E8E8"/>
        </patternFill>
      </fill>
      <alignment horizontal="center" vertical="center" textRotation="0" wrapText="1" indent="0" justifyLastLine="0" shrinkToFit="0" readingOrder="0"/>
      <protection locked="1" hidden="0"/>
    </dxf>
    <dxf>
      <border outline="0">
        <top style="thin">
          <color indexed="64"/>
        </top>
      </border>
    </dxf>
    <dxf>
      <protection locked="1" hidden="0"/>
    </dxf>
    <dxf>
      <border outline="0">
        <bottom style="thin">
          <color auto="1"/>
        </bottom>
      </border>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0" formatCode="General"/>
      <fill>
        <patternFill patternType="gray0625">
          <fgColor theme="2" tint="-9.9948118533890809E-2"/>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6" formatCode="_-* #,##0_-;\-* #,##0_-;_-* &quot;-&quot;??_-;_-@_-"/>
      <fill>
        <patternFill patternType="gray0625">
          <fgColor theme="0" tint="-0.14996795556505021"/>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Arial"/>
        <family val="2"/>
        <scheme val="none"/>
      </font>
      <numFmt numFmtId="3" formatCode="#,##0"/>
      <fill>
        <patternFill patternType="gray0625">
          <fgColor theme="2" tint="-9.9948118533890809E-2"/>
          <bgColor rgb="FFE8E8E8"/>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6" formatCode="_-* #,##0_-;\-* #,##0_-;_-* &quot;-&quot;??_-;_-@_-"/>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gray0625">
          <fgColor theme="2" tint="-9.9948118533890809E-2"/>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E8E8E8"/>
        </patternFill>
      </fill>
      <alignment horizontal="center" vertical="center" textRotation="0" wrapText="1" indent="0" justifyLastLine="0" shrinkToFit="0" readingOrder="0"/>
      <border diagonalUp="0" diagonalDown="0">
        <left/>
        <right/>
        <top style="thin">
          <color theme="1"/>
        </top>
        <bottom/>
      </border>
      <protection locked="1" hidden="0"/>
    </dxf>
    <dxf>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gray0625">
          <fgColor theme="0" tint="-0.14996795556505021"/>
          <bgColor theme="0"/>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alignment horizontal="center" vertical="center" textRotation="0" wrapText="1" indent="0" justifyLastLine="0" shrinkToFit="0" readingOrder="0"/>
      <protection locked="1" hidden="0"/>
    </dxf>
    <dxf>
      <fill>
        <patternFill>
          <bgColor rgb="FFE8E8E8"/>
        </patternFill>
      </fill>
    </dxf>
    <dxf>
      <fill>
        <patternFill>
          <bgColor rgb="FFE8E8E8"/>
        </patternFill>
      </fill>
    </dxf>
    <dxf>
      <fill>
        <patternFill>
          <bgColor rgb="FFE8E8E8"/>
        </patternFill>
      </fill>
    </dxf>
    <dxf>
      <fill>
        <patternFill>
          <bgColor rgb="FFE8E8E8"/>
        </patternFill>
      </fill>
    </dxf>
    <dxf>
      <font>
        <b/>
        <color theme="1"/>
      </font>
      <border>
        <bottom style="thin">
          <color theme="6"/>
        </bottom>
        <vertical/>
        <horizontal/>
      </border>
    </dxf>
    <dxf>
      <font>
        <color theme="1"/>
      </font>
      <fill>
        <patternFill>
          <bgColor theme="0" tint="-0.14996795556505021"/>
        </patternFill>
      </fill>
      <border>
        <left style="thin">
          <color theme="6"/>
        </left>
        <right style="thin">
          <color theme="6"/>
        </right>
        <top style="thin">
          <color theme="6"/>
        </top>
        <bottom style="thin">
          <color theme="6"/>
        </bottom>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color theme="1"/>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bgColor theme="0" tint="-0.14996795556505021"/>
        </patternFill>
      </fill>
    </dxf>
  </dxfs>
  <tableStyles count="3" defaultTableStyle="TableStyleMedium2" defaultPivotStyle="PivotStyleLight16">
    <tableStyle name="Digg" pivot="0" table="0" count="1" xr9:uid="{43FBD825-232D-43E9-AC1E-6FFF626C0F53}">
      <tableStyleElement type="wholeTable" dxfId="179"/>
    </tableStyle>
    <tableStyle name="DIGG2" pivot="0" count="7" xr9:uid="{1F14CC96-1888-45E1-84F7-02439FE66D6E}">
      <tableStyleElement type="wholeTable" dxfId="178"/>
      <tableStyleElement type="headerRow" dxfId="177"/>
      <tableStyleElement type="totalRow" dxfId="176"/>
      <tableStyleElement type="firstColumn" dxfId="175"/>
      <tableStyleElement type="lastColumn" dxfId="174"/>
      <tableStyleElement type="firstRowStripe" dxfId="173"/>
      <tableStyleElement type="firstColumnStripe" dxfId="172"/>
    </tableStyle>
    <tableStyle name="SlicerStyleDark3 2" pivot="0" table="0" count="10" xr9:uid="{2CAD5D58-CF59-44BF-95F2-90D44FDD78D0}">
      <tableStyleElement type="wholeTable" dxfId="171"/>
      <tableStyleElement type="headerRow" dxfId="170"/>
    </tableStyle>
  </tableStyles>
  <colors>
    <mruColors>
      <color rgb="FFF3BE7C"/>
      <color rgb="FFACB3A8"/>
      <color rgb="FF5A6751"/>
      <color rgb="FFE3A79C"/>
      <color rgb="FFCD7A6E"/>
      <color rgb="FF879585"/>
      <color rgb="FFEC9526"/>
      <color rgb="FFCD796D"/>
      <color rgb="FFCE8034"/>
      <color rgb="FFF8D3A7"/>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Digg"/>
        <x14:slicerStyle name="SlicerStyleDark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 Id="rId30" Type="http://schemas.openxmlformats.org/officeDocument/2006/relationships/customXml" Target="../customXml/item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Nyttor över tid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14"/>
          <c:order val="0"/>
          <c:tx>
            <c:strRef>
              <c:f>'6. Sammanställning'!$C$22</c:f>
              <c:strCache>
                <c:ptCount val="1"/>
              </c:strCache>
            </c:strRef>
          </c:tx>
          <c:spPr>
            <a:pattFill prst="wdDnDiag">
              <a:fgClr>
                <a:srgbClr val="ACB3A8"/>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Sammanställning'!$E$22:$N$22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D9-4485-B05E-503CC266766D}"/>
            </c:ext>
          </c:extLst>
        </c:ser>
        <c:ser>
          <c:idx val="13"/>
          <c:order val="1"/>
          <c:tx>
            <c:strRef>
              <c:f>'6. Sammanställning'!$C$21</c:f>
              <c:strCache>
                <c:ptCount val="1"/>
              </c:strCache>
            </c:strRef>
          </c:tx>
          <c:spPr>
            <a:pattFill prst="solidDmnd">
              <a:fgClr>
                <a:srgbClr val="5A6751"/>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Sammanställning'!$E$21:$N$21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D9-4485-B05E-503CC266766D}"/>
            </c:ext>
          </c:extLst>
        </c:ser>
        <c:ser>
          <c:idx val="12"/>
          <c:order val="2"/>
          <c:tx>
            <c:strRef>
              <c:f>'6. Sammanställning'!$C$20</c:f>
              <c:strCache>
                <c:ptCount val="1"/>
              </c:strCache>
            </c:strRef>
          </c:tx>
          <c:spPr>
            <a:pattFill prst="solidDmnd">
              <a:fgClr>
                <a:srgbClr val="ACB3A8"/>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Sammanställning'!$E$20:$N$20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D9-4485-B05E-503CC266766D}"/>
            </c:ext>
          </c:extLst>
        </c:ser>
        <c:ser>
          <c:idx val="11"/>
          <c:order val="3"/>
          <c:tx>
            <c:strRef>
              <c:f>'6. Sammanställning'!$C$19</c:f>
              <c:strCache>
                <c:ptCount val="1"/>
              </c:strCache>
            </c:strRef>
          </c:tx>
          <c:spPr>
            <a:pattFill prst="wdUpDiag">
              <a:fgClr>
                <a:srgbClr val="5A6751"/>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Sammanställning'!$E$19:$N$19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D9-4485-B05E-503CC266766D}"/>
            </c:ext>
          </c:extLst>
        </c:ser>
        <c:ser>
          <c:idx val="10"/>
          <c:order val="4"/>
          <c:tx>
            <c:strRef>
              <c:f>'6. Sammanställning'!$C$18</c:f>
              <c:strCache>
                <c:ptCount val="1"/>
              </c:strCache>
            </c:strRef>
          </c:tx>
          <c:spPr>
            <a:pattFill prst="wdUpDiag">
              <a:fgClr>
                <a:srgbClr val="ACB3A8"/>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Sammanställning'!$E$18:$N$18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D9-4485-B05E-503CC266766D}"/>
            </c:ext>
          </c:extLst>
        </c:ser>
        <c:ser>
          <c:idx val="9"/>
          <c:order val="5"/>
          <c:tx>
            <c:strRef>
              <c:f>'6. Sammanställning'!$C$17</c:f>
              <c:strCache>
                <c:ptCount val="1"/>
              </c:strCache>
            </c:strRef>
          </c:tx>
          <c:spPr>
            <a:solidFill>
              <a:srgbClr val="5A6751"/>
            </a:solid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Sammanställning'!$E$17:$N$17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0D9-4485-B05E-503CC266766D}"/>
            </c:ext>
          </c:extLst>
        </c:ser>
        <c:ser>
          <c:idx val="8"/>
          <c:order val="6"/>
          <c:tx>
            <c:strRef>
              <c:f>'6. Sammanställning'!$C$16</c:f>
              <c:strCache>
                <c:ptCount val="1"/>
              </c:strCache>
            </c:strRef>
          </c:tx>
          <c:spPr>
            <a:solidFill>
              <a:srgbClr val="ACB3A8"/>
            </a:solid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Sammanställning'!$E$16:$N$16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F0D9-4485-B05E-503CC266766D}"/>
            </c:ext>
          </c:extLst>
        </c:ser>
        <c:ser>
          <c:idx val="7"/>
          <c:order val="7"/>
          <c:tx>
            <c:strRef>
              <c:f>'6. Sammanställning'!$C$15</c:f>
              <c:strCache>
                <c:ptCount val="1"/>
              </c:strCache>
            </c:strRef>
          </c:tx>
          <c:spPr>
            <a:pattFill prst="wdDnDiag">
              <a:fgClr>
                <a:srgbClr val="5A6751"/>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Sammanställning'!$E$15:$N$15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F0D9-4485-B05E-503CC266766D}"/>
            </c:ext>
          </c:extLst>
        </c:ser>
        <c:ser>
          <c:idx val="6"/>
          <c:order val="8"/>
          <c:tx>
            <c:strRef>
              <c:f>'6. Sammanställning'!$C$14</c:f>
              <c:strCache>
                <c:ptCount val="1"/>
              </c:strCache>
            </c:strRef>
          </c:tx>
          <c:spPr>
            <a:pattFill prst="wdDnDiag">
              <a:fgClr>
                <a:srgbClr val="ACB3A8"/>
              </a:fgClr>
              <a:bgClr>
                <a:schemeClr val="bg1"/>
              </a:bgClr>
            </a:pattFill>
            <a:ln>
              <a:solidFill>
                <a:schemeClr val="tx1"/>
              </a:solidFill>
            </a:ln>
            <a:effectLst/>
          </c:spPr>
          <c:invertIfNegative val="0"/>
          <c:dPt>
            <c:idx val="0"/>
            <c:invertIfNegative val="0"/>
            <c:bubble3D val="0"/>
            <c:spPr>
              <a:pattFill prst="wdDnDiag">
                <a:fgClr>
                  <a:srgbClr val="ACB3A8"/>
                </a:fgClr>
                <a:bgClr>
                  <a:schemeClr val="bg1"/>
                </a:bgClr>
              </a:pattFill>
              <a:ln>
                <a:solidFill>
                  <a:schemeClr val="tx1"/>
                </a:solidFill>
              </a:ln>
              <a:effectLst/>
            </c:spPr>
            <c:extLst>
              <c:ext xmlns:c16="http://schemas.microsoft.com/office/drawing/2014/chart" uri="{C3380CC4-5D6E-409C-BE32-E72D297353CC}">
                <c16:uniqueId val="{00000000-1B65-4F12-819A-15DC7874B313}"/>
              </c:ext>
            </c:extLst>
          </c:dPt>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Sammanställning'!$E$14:$N$14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F0D9-4485-B05E-503CC266766D}"/>
            </c:ext>
          </c:extLst>
        </c:ser>
        <c:ser>
          <c:idx val="5"/>
          <c:order val="9"/>
          <c:tx>
            <c:strRef>
              <c:f>'6. Sammanställning'!$C$13</c:f>
              <c:strCache>
                <c:ptCount val="1"/>
              </c:strCache>
            </c:strRef>
          </c:tx>
          <c:spPr>
            <a:pattFill prst="solidDmnd">
              <a:fgClr>
                <a:srgbClr val="5A6751"/>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Sammanställning'!$E$13:$N$13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F0D9-4485-B05E-503CC266766D}"/>
            </c:ext>
          </c:extLst>
        </c:ser>
        <c:ser>
          <c:idx val="4"/>
          <c:order val="10"/>
          <c:tx>
            <c:strRef>
              <c:f>'6. Sammanställning'!$C$12</c:f>
              <c:strCache>
                <c:ptCount val="1"/>
              </c:strCache>
            </c:strRef>
          </c:tx>
          <c:spPr>
            <a:pattFill prst="solidDmnd">
              <a:fgClr>
                <a:srgbClr val="ACB3A8"/>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Sammanställning'!$E$12:$N$12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F0D9-4485-B05E-503CC266766D}"/>
            </c:ext>
          </c:extLst>
        </c:ser>
        <c:ser>
          <c:idx val="3"/>
          <c:order val="11"/>
          <c:tx>
            <c:strRef>
              <c:f>'6. Sammanställning'!$C$11</c:f>
              <c:strCache>
                <c:ptCount val="1"/>
              </c:strCache>
            </c:strRef>
          </c:tx>
          <c:spPr>
            <a:pattFill prst="wdUpDiag">
              <a:fgClr>
                <a:srgbClr val="5A6751"/>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Sammanställning'!$E$11:$N$11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F0D9-4485-B05E-503CC266766D}"/>
            </c:ext>
          </c:extLst>
        </c:ser>
        <c:ser>
          <c:idx val="2"/>
          <c:order val="12"/>
          <c:tx>
            <c:strRef>
              <c:f>'6. Sammanställning'!$C$10</c:f>
              <c:strCache>
                <c:ptCount val="1"/>
              </c:strCache>
            </c:strRef>
          </c:tx>
          <c:spPr>
            <a:pattFill prst="wdUpDiag">
              <a:fgClr>
                <a:srgbClr val="ACB3A8"/>
              </a:fgClr>
              <a:bgClr>
                <a:schemeClr val="bg1"/>
              </a:bgClr>
            </a:patt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Sammanställning'!$E$10:$N$10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F0D9-4485-B05E-503CC266766D}"/>
            </c:ext>
          </c:extLst>
        </c:ser>
        <c:ser>
          <c:idx val="1"/>
          <c:order val="13"/>
          <c:tx>
            <c:strRef>
              <c:f>'6. Sammanställning'!$C$9</c:f>
              <c:strCache>
                <c:ptCount val="1"/>
              </c:strCache>
            </c:strRef>
          </c:tx>
          <c:spPr>
            <a:solidFill>
              <a:srgbClr val="5A6751"/>
            </a:solid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Sammanställning'!$E$9:$N$9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0D9-4485-B05E-503CC266766D}"/>
            </c:ext>
          </c:extLst>
        </c:ser>
        <c:ser>
          <c:idx val="0"/>
          <c:order val="14"/>
          <c:tx>
            <c:strRef>
              <c:f>'6. Sammanställning'!$C$8</c:f>
              <c:strCache>
                <c:ptCount val="1"/>
              </c:strCache>
            </c:strRef>
          </c:tx>
          <c:spPr>
            <a:solidFill>
              <a:srgbClr val="ACB3A8"/>
            </a:solidFill>
            <a:ln>
              <a:solidFill>
                <a:schemeClr val="tx1"/>
              </a:solidFill>
            </a:ln>
            <a:effectLst/>
          </c:spPr>
          <c:invertIfNegative val="0"/>
          <c:cat>
            <c:numRef>
              <c:f>'6. Sammanställning'!$E$7:$N$7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Sammanställning'!$E$8:$N$8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F0D9-4485-B05E-503CC266766D}"/>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spPr>
        <a:noFill/>
        <a:ln>
          <a:noFill/>
        </a:ln>
        <a:effectLst/>
      </c:spPr>
    </c:plotArea>
    <c:legend>
      <c:legendPos val="r"/>
      <c:layout>
        <c:manualLayout>
          <c:xMode val="edge"/>
          <c:yMode val="edge"/>
          <c:x val="0.68982601973949509"/>
          <c:y val="0.13796514437023005"/>
          <c:w val="0.3083995784531286"/>
          <c:h val="0.818143465421032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Kostnader över tid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7.323735937794458E-2"/>
          <c:y val="0.11704923608709239"/>
          <c:w val="0.61286717412144498"/>
          <c:h val="0.80974123788551289"/>
        </c:manualLayout>
      </c:layout>
      <c:barChart>
        <c:barDir val="col"/>
        <c:grouping val="stacked"/>
        <c:varyColors val="0"/>
        <c:ser>
          <c:idx val="14"/>
          <c:order val="0"/>
          <c:tx>
            <c:strRef>
              <c:f>'6. Sammanställning'!$C$43</c:f>
              <c:strCache>
                <c:ptCount val="1"/>
              </c:strCache>
            </c:strRef>
          </c:tx>
          <c:spPr>
            <a:solidFill>
              <a:srgbClr val="E3A79C"/>
            </a:solid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Sammanställning'!$E$43:$N$43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3B-4443-9961-A4C0D026B861}"/>
            </c:ext>
          </c:extLst>
        </c:ser>
        <c:ser>
          <c:idx val="13"/>
          <c:order val="1"/>
          <c:tx>
            <c:strRef>
              <c:f>'6. Sammanställning'!$C$42</c:f>
              <c:strCache>
                <c:ptCount val="1"/>
              </c:strCache>
            </c:strRef>
          </c:tx>
          <c:spPr>
            <a:pattFill prst="solidDmnd">
              <a:fgClr>
                <a:srgbClr val="CD7A6E"/>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Sammanställning'!$E$42:$N$42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3B-4443-9961-A4C0D026B861}"/>
            </c:ext>
          </c:extLst>
        </c:ser>
        <c:ser>
          <c:idx val="12"/>
          <c:order val="2"/>
          <c:tx>
            <c:strRef>
              <c:f>'6. Sammanställning'!$C$41</c:f>
              <c:strCache>
                <c:ptCount val="1"/>
              </c:strCache>
            </c:strRef>
          </c:tx>
          <c:spPr>
            <a:pattFill prst="solidDmnd">
              <a:fgClr>
                <a:srgbClr val="E3A79C"/>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Sammanställning'!$E$41:$N$41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3B-4443-9961-A4C0D026B861}"/>
            </c:ext>
          </c:extLst>
        </c:ser>
        <c:ser>
          <c:idx val="11"/>
          <c:order val="3"/>
          <c:tx>
            <c:strRef>
              <c:f>'6. Sammanställning'!$C$40</c:f>
              <c:strCache>
                <c:ptCount val="1"/>
              </c:strCache>
            </c:strRef>
          </c:tx>
          <c:spPr>
            <a:pattFill prst="wdUpDiag">
              <a:fgClr>
                <a:srgbClr val="CD7A6E"/>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Sammanställning'!$E$40:$N$40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3B-4443-9961-A4C0D026B861}"/>
            </c:ext>
          </c:extLst>
        </c:ser>
        <c:ser>
          <c:idx val="10"/>
          <c:order val="4"/>
          <c:tx>
            <c:strRef>
              <c:f>'6. Sammanställning'!$C$39</c:f>
              <c:strCache>
                <c:ptCount val="1"/>
              </c:strCache>
            </c:strRef>
          </c:tx>
          <c:spPr>
            <a:pattFill prst="wdUpDiag">
              <a:fgClr>
                <a:srgbClr val="E3A79C"/>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Sammanställning'!$E$39:$N$39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53B-4443-9961-A4C0D026B861}"/>
            </c:ext>
          </c:extLst>
        </c:ser>
        <c:ser>
          <c:idx val="9"/>
          <c:order val="5"/>
          <c:tx>
            <c:strRef>
              <c:f>'6. Sammanställning'!$C$38</c:f>
              <c:strCache>
                <c:ptCount val="1"/>
              </c:strCache>
            </c:strRef>
          </c:tx>
          <c:spPr>
            <a:solidFill>
              <a:srgbClr val="CD7A6E"/>
            </a:solid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Sammanställning'!$E$38:$N$38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53B-4443-9961-A4C0D026B861}"/>
            </c:ext>
          </c:extLst>
        </c:ser>
        <c:ser>
          <c:idx val="8"/>
          <c:order val="6"/>
          <c:tx>
            <c:strRef>
              <c:f>'6. Sammanställning'!$C$37</c:f>
              <c:strCache>
                <c:ptCount val="1"/>
              </c:strCache>
            </c:strRef>
          </c:tx>
          <c:spPr>
            <a:solidFill>
              <a:srgbClr val="E3A79C"/>
            </a:solid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Sammanställning'!$E$37:$N$37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F53B-4443-9961-A4C0D026B861}"/>
            </c:ext>
          </c:extLst>
        </c:ser>
        <c:ser>
          <c:idx val="7"/>
          <c:order val="7"/>
          <c:tx>
            <c:strRef>
              <c:f>'6. Sammanställning'!$C$36</c:f>
              <c:strCache>
                <c:ptCount val="1"/>
              </c:strCache>
            </c:strRef>
          </c:tx>
          <c:spPr>
            <a:pattFill prst="wdDnDiag">
              <a:fgClr>
                <a:srgbClr val="CD7A6E"/>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Sammanställning'!$E$36:$N$36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F53B-4443-9961-A4C0D026B861}"/>
            </c:ext>
          </c:extLst>
        </c:ser>
        <c:ser>
          <c:idx val="6"/>
          <c:order val="8"/>
          <c:tx>
            <c:strRef>
              <c:f>'6. Sammanställning'!$C$35</c:f>
              <c:strCache>
                <c:ptCount val="1"/>
              </c:strCache>
            </c:strRef>
          </c:tx>
          <c:spPr>
            <a:pattFill prst="wdDnDiag">
              <a:fgClr>
                <a:srgbClr val="E3A79C"/>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Sammanställning'!$E$35:$N$35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F53B-4443-9961-A4C0D026B861}"/>
            </c:ext>
          </c:extLst>
        </c:ser>
        <c:ser>
          <c:idx val="5"/>
          <c:order val="9"/>
          <c:tx>
            <c:strRef>
              <c:f>'6. Sammanställning'!$C$34</c:f>
              <c:strCache>
                <c:ptCount val="1"/>
              </c:strCache>
            </c:strRef>
          </c:tx>
          <c:spPr>
            <a:pattFill prst="solidDmnd">
              <a:fgClr>
                <a:srgbClr val="CD7A6E"/>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Sammanställning'!$E$34:$N$34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F53B-4443-9961-A4C0D026B861}"/>
            </c:ext>
          </c:extLst>
        </c:ser>
        <c:ser>
          <c:idx val="4"/>
          <c:order val="10"/>
          <c:tx>
            <c:strRef>
              <c:f>'6. Sammanställning'!$C$33</c:f>
              <c:strCache>
                <c:ptCount val="1"/>
              </c:strCache>
            </c:strRef>
          </c:tx>
          <c:spPr>
            <a:pattFill prst="solidDmnd">
              <a:fgClr>
                <a:srgbClr val="E3A79C"/>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Sammanställning'!$E$33:$N$33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F53B-4443-9961-A4C0D026B861}"/>
            </c:ext>
          </c:extLst>
        </c:ser>
        <c:ser>
          <c:idx val="3"/>
          <c:order val="11"/>
          <c:tx>
            <c:strRef>
              <c:f>'6. Sammanställning'!$C$32</c:f>
              <c:strCache>
                <c:ptCount val="1"/>
              </c:strCache>
            </c:strRef>
          </c:tx>
          <c:spPr>
            <a:pattFill prst="wdUpDiag">
              <a:fgClr>
                <a:srgbClr val="CD7A6E"/>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Sammanställning'!$E$32:$N$32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F53B-4443-9961-A4C0D026B861}"/>
            </c:ext>
          </c:extLst>
        </c:ser>
        <c:ser>
          <c:idx val="2"/>
          <c:order val="12"/>
          <c:tx>
            <c:strRef>
              <c:f>'6. Sammanställning'!$C$31</c:f>
              <c:strCache>
                <c:ptCount val="1"/>
              </c:strCache>
            </c:strRef>
          </c:tx>
          <c:spPr>
            <a:pattFill prst="wdUpDiag">
              <a:fgClr>
                <a:srgbClr val="E3A79C"/>
              </a:fgClr>
              <a:bgClr>
                <a:schemeClr val="bg1"/>
              </a:bgClr>
            </a:patt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Sammanställning'!$E$31:$N$31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F53B-4443-9961-A4C0D026B861}"/>
            </c:ext>
          </c:extLst>
        </c:ser>
        <c:ser>
          <c:idx val="1"/>
          <c:order val="13"/>
          <c:tx>
            <c:strRef>
              <c:f>'6. Sammanställning'!$C$30</c:f>
              <c:strCache>
                <c:ptCount val="1"/>
              </c:strCache>
            </c:strRef>
          </c:tx>
          <c:spPr>
            <a:solidFill>
              <a:srgbClr val="CD7A6E"/>
            </a:solid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Sammanställning'!$E$30:$N$30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F53B-4443-9961-A4C0D026B861}"/>
            </c:ext>
          </c:extLst>
        </c:ser>
        <c:ser>
          <c:idx val="0"/>
          <c:order val="14"/>
          <c:tx>
            <c:strRef>
              <c:f>'6. Sammanställning'!$C$29</c:f>
              <c:strCache>
                <c:ptCount val="1"/>
              </c:strCache>
            </c:strRef>
          </c:tx>
          <c:spPr>
            <a:solidFill>
              <a:srgbClr val="E3A79C"/>
            </a:solidFill>
            <a:ln>
              <a:solidFill>
                <a:schemeClr val="tx1"/>
              </a:solidFill>
            </a:ln>
            <a:effectLst/>
          </c:spPr>
          <c:invertIfNegative val="0"/>
          <c:cat>
            <c:numRef>
              <c:f>'6. Sammanställning'!$E$28:$N$28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Sammanställning'!$E$29:$N$29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F53B-4443-9961-A4C0D026B861}"/>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spPr>
        <a:noFill/>
        <a:ln>
          <a:noFill/>
        </a:ln>
        <a:effectLst/>
      </c:spPr>
    </c:plotArea>
    <c:legend>
      <c:legendPos val="r"/>
      <c:layout>
        <c:manualLayout>
          <c:xMode val="edge"/>
          <c:yMode val="edge"/>
          <c:x val="0.71078890372834524"/>
          <c:y val="7.484061563758701E-2"/>
          <c:w val="0.28688510710354748"/>
          <c:h val="0.905733196417636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'6. Sammanställning'!$C$49</c:f>
              <c:strCache>
                <c:ptCount val="1"/>
                <c:pt idx="0">
                  <c:v>Nettonytta</c:v>
                </c:pt>
              </c:strCache>
            </c:strRef>
          </c:tx>
          <c:spPr>
            <a:ln w="28575" cap="rnd">
              <a:solidFill>
                <a:schemeClr val="accent1"/>
              </a:solidFill>
              <a:round/>
            </a:ln>
            <a:effectLst/>
          </c:spPr>
          <c:marker>
            <c:symbol val="none"/>
          </c:marker>
          <c:cat>
            <c:numRef>
              <c:f>'6. Sammanställning'!$E$48:$N$48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'6. Sammanställning'!$E$49:$N$49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F36-40AD-AB0B-58AB3620908D}"/>
            </c:ext>
          </c:extLst>
        </c:ser>
        <c:dLbls>
          <c:showLegendKey val="0"/>
          <c:showVal val="0"/>
          <c:showCatName val="0"/>
          <c:showSerName val="0"/>
          <c:showPercent val="0"/>
          <c:showBubbleSize val="0"/>
        </c:dLbls>
        <c:smooth val="0"/>
        <c:axId val="701439695"/>
        <c:axId val="701436367"/>
      </c:lineChart>
      <c:catAx>
        <c:axId val="70143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6367"/>
        <c:crosses val="autoZero"/>
        <c:auto val="1"/>
        <c:lblAlgn val="ctr"/>
        <c:lblOffset val="100"/>
        <c:noMultiLvlLbl val="0"/>
      </c:catAx>
      <c:valAx>
        <c:axId val="701436367"/>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Nyttopoäng per nytta</a:t>
            </a:r>
          </a:p>
        </c:rich>
      </c:tx>
      <c:overlay val="0"/>
      <c:spPr>
        <a:noFill/>
        <a:ln>
          <a:noFill/>
        </a:ln>
        <a:effectLst/>
      </c:spPr>
    </c:title>
    <c:autoTitleDeleted val="0"/>
    <c:plotArea>
      <c:layout/>
      <c:pieChart>
        <c:varyColors val="1"/>
        <c:ser>
          <c:idx val="1"/>
          <c:order val="0"/>
          <c:tx>
            <c:strRef>
              <c:f>'7. Sammanställning svårkvant..'!$E$7</c:f>
              <c:strCache>
                <c:ptCount val="1"/>
                <c:pt idx="0">
                  <c:v>Nyttopoäng</c:v>
                </c:pt>
              </c:strCache>
            </c:strRef>
          </c:tx>
          <c:spPr>
            <a:pattFill prst="wdDnDiag">
              <a:fgClr>
                <a:srgbClr val="ACB3A8"/>
              </a:fgClr>
              <a:bgClr>
                <a:schemeClr val="bg1"/>
              </a:bgClr>
            </a:pattFill>
            <a:ln>
              <a:solidFill>
                <a:schemeClr val="tx1"/>
              </a:solidFill>
            </a:ln>
            <a:effectLst/>
          </c:spPr>
          <c:dPt>
            <c:idx val="0"/>
            <c:bubble3D val="0"/>
            <c:spPr>
              <a:solidFill>
                <a:srgbClr val="ACB3A8"/>
              </a:solidFill>
              <a:ln>
                <a:solidFill>
                  <a:schemeClr val="tx1"/>
                </a:solidFill>
              </a:ln>
            </c:spPr>
            <c:extLst>
              <c:ext xmlns:c16="http://schemas.microsoft.com/office/drawing/2014/chart" uri="{C3380CC4-5D6E-409C-BE32-E72D297353CC}">
                <c16:uniqueId val="{00000024-FBC6-47BE-BA4B-DCF20E023DCB}"/>
              </c:ext>
            </c:extLst>
          </c:dPt>
          <c:dPt>
            <c:idx val="1"/>
            <c:bubble3D val="0"/>
            <c:spPr>
              <a:solidFill>
                <a:srgbClr val="5A6751"/>
              </a:solidFill>
              <a:ln>
                <a:solidFill>
                  <a:schemeClr val="tx1"/>
                </a:solidFill>
              </a:ln>
            </c:spPr>
            <c:extLst>
              <c:ext xmlns:c16="http://schemas.microsoft.com/office/drawing/2014/chart" uri="{C3380CC4-5D6E-409C-BE32-E72D297353CC}">
                <c16:uniqueId val="{00000025-FBC6-47BE-BA4B-DCF20E023DCB}"/>
              </c:ext>
            </c:extLst>
          </c:dPt>
          <c:dPt>
            <c:idx val="2"/>
            <c:bubble3D val="0"/>
            <c:spPr>
              <a:pattFill prst="wdUpDiag">
                <a:fgClr>
                  <a:srgbClr val="ACB3A8"/>
                </a:fgClr>
                <a:bgClr>
                  <a:schemeClr val="bg1"/>
                </a:bgClr>
              </a:pattFill>
              <a:ln>
                <a:solidFill>
                  <a:schemeClr val="tx1"/>
                </a:solidFill>
              </a:ln>
            </c:spPr>
            <c:extLst>
              <c:ext xmlns:c16="http://schemas.microsoft.com/office/drawing/2014/chart" uri="{C3380CC4-5D6E-409C-BE32-E72D297353CC}">
                <c16:uniqueId val="{00000026-FBC6-47BE-BA4B-DCF20E023DCB}"/>
              </c:ext>
            </c:extLst>
          </c:dPt>
          <c:dPt>
            <c:idx val="3"/>
            <c:bubble3D val="0"/>
            <c:spPr>
              <a:pattFill prst="wdUpDiag">
                <a:fgClr>
                  <a:srgbClr val="5A6751"/>
                </a:fgClr>
                <a:bgClr>
                  <a:schemeClr val="bg1"/>
                </a:bgClr>
              </a:pattFill>
              <a:ln>
                <a:solidFill>
                  <a:schemeClr val="tx1"/>
                </a:solidFill>
              </a:ln>
            </c:spPr>
            <c:extLst>
              <c:ext xmlns:c16="http://schemas.microsoft.com/office/drawing/2014/chart" uri="{C3380CC4-5D6E-409C-BE32-E72D297353CC}">
                <c16:uniqueId val="{00000027-FBC6-47BE-BA4B-DCF20E023DCB}"/>
              </c:ext>
            </c:extLst>
          </c:dPt>
          <c:dPt>
            <c:idx val="4"/>
            <c:bubble3D val="0"/>
            <c:spPr>
              <a:pattFill prst="solidDmnd">
                <a:fgClr>
                  <a:srgbClr val="ACB3A8"/>
                </a:fgClr>
                <a:bgClr>
                  <a:schemeClr val="bg1"/>
                </a:bgClr>
              </a:pattFill>
              <a:ln>
                <a:solidFill>
                  <a:schemeClr val="tx1"/>
                </a:solidFill>
              </a:ln>
            </c:spPr>
            <c:extLst>
              <c:ext xmlns:c16="http://schemas.microsoft.com/office/drawing/2014/chart" uri="{C3380CC4-5D6E-409C-BE32-E72D297353CC}">
                <c16:uniqueId val="{00000028-FBC6-47BE-BA4B-DCF20E023DCB}"/>
              </c:ext>
            </c:extLst>
          </c:dPt>
          <c:dPt>
            <c:idx val="5"/>
            <c:bubble3D val="0"/>
            <c:spPr>
              <a:pattFill prst="solidDmnd">
                <a:fgClr>
                  <a:srgbClr val="5A6751"/>
                </a:fgClr>
                <a:bgClr>
                  <a:schemeClr val="bg1"/>
                </a:bgClr>
              </a:pattFill>
              <a:ln>
                <a:solidFill>
                  <a:schemeClr val="tx1"/>
                </a:solidFill>
              </a:ln>
            </c:spPr>
            <c:extLst>
              <c:ext xmlns:c16="http://schemas.microsoft.com/office/drawing/2014/chart" uri="{C3380CC4-5D6E-409C-BE32-E72D297353CC}">
                <c16:uniqueId val="{00000029-FBC6-47BE-BA4B-DCF20E023DCB}"/>
              </c:ext>
            </c:extLst>
          </c:dPt>
          <c:dPt>
            <c:idx val="6"/>
            <c:bubble3D val="0"/>
            <c:spPr>
              <a:pattFill prst="wdDnDiag">
                <a:fgClr>
                  <a:srgbClr val="ACB3A8"/>
                </a:fgClr>
                <a:bgClr>
                  <a:schemeClr val="bg1"/>
                </a:bgClr>
              </a:pattFill>
              <a:ln>
                <a:solidFill>
                  <a:schemeClr val="tx1"/>
                </a:solidFill>
              </a:ln>
            </c:spPr>
            <c:extLst>
              <c:ext xmlns:c16="http://schemas.microsoft.com/office/drawing/2014/chart" uri="{C3380CC4-5D6E-409C-BE32-E72D297353CC}">
                <c16:uniqueId val="{0000002A-FBC6-47BE-BA4B-DCF20E023DCB}"/>
              </c:ext>
            </c:extLst>
          </c:dPt>
          <c:dPt>
            <c:idx val="7"/>
            <c:bubble3D val="0"/>
            <c:spPr>
              <a:pattFill prst="wdDnDiag">
                <a:fgClr>
                  <a:srgbClr val="5A6751"/>
                </a:fgClr>
                <a:bgClr>
                  <a:schemeClr val="bg1"/>
                </a:bgClr>
              </a:pattFill>
              <a:ln>
                <a:solidFill>
                  <a:schemeClr val="tx1"/>
                </a:solidFill>
              </a:ln>
            </c:spPr>
            <c:extLst>
              <c:ext xmlns:c16="http://schemas.microsoft.com/office/drawing/2014/chart" uri="{C3380CC4-5D6E-409C-BE32-E72D297353CC}">
                <c16:uniqueId val="{0000002B-FBC6-47BE-BA4B-DCF20E023DCB}"/>
              </c:ext>
            </c:extLst>
          </c:dPt>
          <c:dPt>
            <c:idx val="8"/>
            <c:bubble3D val="0"/>
            <c:spPr>
              <a:solidFill>
                <a:srgbClr val="ACB3A8"/>
              </a:solidFill>
              <a:ln>
                <a:solidFill>
                  <a:schemeClr val="tx1"/>
                </a:solidFill>
              </a:ln>
            </c:spPr>
            <c:extLst>
              <c:ext xmlns:c16="http://schemas.microsoft.com/office/drawing/2014/chart" uri="{C3380CC4-5D6E-409C-BE32-E72D297353CC}">
                <c16:uniqueId val="{00000030-FBC6-47BE-BA4B-DCF20E023DCB}"/>
              </c:ext>
            </c:extLst>
          </c:dPt>
          <c:dPt>
            <c:idx val="9"/>
            <c:bubble3D val="0"/>
            <c:spPr>
              <a:solidFill>
                <a:srgbClr val="5A6751"/>
              </a:solidFill>
              <a:ln>
                <a:solidFill>
                  <a:schemeClr val="tx1"/>
                </a:solidFill>
              </a:ln>
            </c:spPr>
            <c:extLst>
              <c:ext xmlns:c16="http://schemas.microsoft.com/office/drawing/2014/chart" uri="{C3380CC4-5D6E-409C-BE32-E72D297353CC}">
                <c16:uniqueId val="{0000002D-FBC6-47BE-BA4B-DCF20E023DCB}"/>
              </c:ext>
            </c:extLst>
          </c:dPt>
          <c:dPt>
            <c:idx val="10"/>
            <c:bubble3D val="0"/>
            <c:spPr>
              <a:pattFill prst="wdUpDiag">
                <a:fgClr>
                  <a:srgbClr val="ACB3A8"/>
                </a:fgClr>
                <a:bgClr>
                  <a:schemeClr val="bg1"/>
                </a:bgClr>
              </a:pattFill>
              <a:ln>
                <a:solidFill>
                  <a:schemeClr val="tx1"/>
                </a:solidFill>
              </a:ln>
            </c:spPr>
            <c:extLst>
              <c:ext xmlns:c16="http://schemas.microsoft.com/office/drawing/2014/chart" uri="{C3380CC4-5D6E-409C-BE32-E72D297353CC}">
                <c16:uniqueId val="{0000002F-FBC6-47BE-BA4B-DCF20E023DCB}"/>
              </c:ext>
            </c:extLst>
          </c:dPt>
          <c:dPt>
            <c:idx val="11"/>
            <c:bubble3D val="0"/>
            <c:spPr>
              <a:pattFill prst="wdUpDiag">
                <a:fgClr>
                  <a:srgbClr val="5A6751"/>
                </a:fgClr>
                <a:bgClr>
                  <a:schemeClr val="bg1"/>
                </a:bgClr>
              </a:pattFill>
              <a:ln>
                <a:solidFill>
                  <a:schemeClr val="tx1"/>
                </a:solidFill>
              </a:ln>
            </c:spPr>
            <c:extLst>
              <c:ext xmlns:c16="http://schemas.microsoft.com/office/drawing/2014/chart" uri="{C3380CC4-5D6E-409C-BE32-E72D297353CC}">
                <c16:uniqueId val="{00000031-FBC6-47BE-BA4B-DCF20E023DCB}"/>
              </c:ext>
            </c:extLst>
          </c:dPt>
          <c:dPt>
            <c:idx val="12"/>
            <c:bubble3D val="0"/>
            <c:spPr>
              <a:pattFill prst="solidDmnd">
                <a:fgClr>
                  <a:srgbClr val="ACB3A8"/>
                </a:fgClr>
                <a:bgClr>
                  <a:schemeClr val="bg1"/>
                </a:bgClr>
              </a:pattFill>
              <a:ln>
                <a:solidFill>
                  <a:schemeClr val="tx1"/>
                </a:solidFill>
              </a:ln>
            </c:spPr>
            <c:extLst>
              <c:ext xmlns:c16="http://schemas.microsoft.com/office/drawing/2014/chart" uri="{C3380CC4-5D6E-409C-BE32-E72D297353CC}">
                <c16:uniqueId val="{0000002E-FBC6-47BE-BA4B-DCF20E023DCB}"/>
              </c:ext>
            </c:extLst>
          </c:dPt>
          <c:dPt>
            <c:idx val="13"/>
            <c:bubble3D val="0"/>
            <c:spPr>
              <a:pattFill prst="solidDmnd">
                <a:fgClr>
                  <a:srgbClr val="5A6751"/>
                </a:fgClr>
                <a:bgClr>
                  <a:schemeClr val="bg1"/>
                </a:bgClr>
              </a:pattFill>
              <a:ln>
                <a:solidFill>
                  <a:schemeClr val="tx1"/>
                </a:solidFill>
              </a:ln>
            </c:spPr>
            <c:extLst>
              <c:ext xmlns:c16="http://schemas.microsoft.com/office/drawing/2014/chart" uri="{C3380CC4-5D6E-409C-BE32-E72D297353CC}">
                <c16:uniqueId val="{0000002C-FBC6-47BE-BA4B-DCF20E023DCB}"/>
              </c:ext>
            </c:extLst>
          </c:dPt>
          <c:dPt>
            <c:idx val="14"/>
            <c:bubble3D val="0"/>
            <c:spPr>
              <a:solidFill>
                <a:srgbClr val="949393"/>
              </a:solidFill>
              <a:ln>
                <a:solidFill>
                  <a:schemeClr val="tx1"/>
                </a:solidFill>
              </a:ln>
            </c:spPr>
            <c:extLst>
              <c:ext xmlns:c16="http://schemas.microsoft.com/office/drawing/2014/chart" uri="{C3380CC4-5D6E-409C-BE32-E72D297353CC}">
                <c16:uniqueId val="{00000032-FBC6-47BE-BA4B-DCF20E023DCB}"/>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multiLvlStrRef>
              <c:f>'7. Sammanställning svårkvant..'!$C$8:$C$22</c:f>
            </c:multiLvlStrRef>
          </c:cat>
          <c:val>
            <c:numRef>
              <c:f>'7. Sammanställning svårkvant..'!$E$8:$E$22</c:f>
              <c:numCache>
                <c:formatCode>_-* #\ ##0_-;\-* #\ ##0_-;_-*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FBC6-47BE-BA4B-DCF20E023DCB}"/>
            </c:ext>
          </c:extLst>
        </c:ser>
        <c:ser>
          <c:idx val="0"/>
          <c:order val="1"/>
          <c:tx>
            <c:strRef>
              <c:f>'7. Sammanställning svårkvant..'!$E$7</c:f>
              <c:strCache>
                <c:ptCount val="1"/>
                <c:pt idx="0">
                  <c:v>Nyttopoäng</c:v>
                </c:pt>
              </c:strCache>
            </c:strRef>
          </c:tx>
          <c:spPr>
            <a:pattFill prst="solidDmnd">
              <a:fgClr>
                <a:srgbClr val="5A6751"/>
              </a:fgClr>
              <a:bgClr>
                <a:schemeClr val="bg1"/>
              </a:bgClr>
            </a:pattFill>
            <a:ln>
              <a:solidFill>
                <a:schemeClr val="tx1"/>
              </a:solidFill>
            </a:ln>
            <a:effectLst/>
          </c:spPr>
          <c:dPt>
            <c:idx val="0"/>
            <c:bubble3D val="0"/>
            <c:extLst>
              <c:ext xmlns:c16="http://schemas.microsoft.com/office/drawing/2014/chart" uri="{C3380CC4-5D6E-409C-BE32-E72D297353CC}">
                <c16:uniqueId val="{00000005-FBC6-47BE-BA4B-DCF20E023DCB}"/>
              </c:ext>
            </c:extLst>
          </c:dPt>
          <c:dPt>
            <c:idx val="1"/>
            <c:bubble3D val="0"/>
            <c:extLst>
              <c:ext xmlns:c16="http://schemas.microsoft.com/office/drawing/2014/chart" uri="{C3380CC4-5D6E-409C-BE32-E72D297353CC}">
                <c16:uniqueId val="{00000007-FBC6-47BE-BA4B-DCF20E023DCB}"/>
              </c:ext>
            </c:extLst>
          </c:dPt>
          <c:dPt>
            <c:idx val="2"/>
            <c:bubble3D val="0"/>
            <c:extLst>
              <c:ext xmlns:c16="http://schemas.microsoft.com/office/drawing/2014/chart" uri="{C3380CC4-5D6E-409C-BE32-E72D297353CC}">
                <c16:uniqueId val="{00000009-FBC6-47BE-BA4B-DCF20E023DCB}"/>
              </c:ext>
            </c:extLst>
          </c:dPt>
          <c:dPt>
            <c:idx val="3"/>
            <c:bubble3D val="0"/>
            <c:extLst>
              <c:ext xmlns:c16="http://schemas.microsoft.com/office/drawing/2014/chart" uri="{C3380CC4-5D6E-409C-BE32-E72D297353CC}">
                <c16:uniqueId val="{0000000B-FBC6-47BE-BA4B-DCF20E023DCB}"/>
              </c:ext>
            </c:extLst>
          </c:dPt>
          <c:dPt>
            <c:idx val="4"/>
            <c:bubble3D val="0"/>
            <c:extLst>
              <c:ext xmlns:c16="http://schemas.microsoft.com/office/drawing/2014/chart" uri="{C3380CC4-5D6E-409C-BE32-E72D297353CC}">
                <c16:uniqueId val="{0000000D-FBC6-47BE-BA4B-DCF20E023DCB}"/>
              </c:ext>
            </c:extLst>
          </c:dPt>
          <c:dPt>
            <c:idx val="5"/>
            <c:bubble3D val="0"/>
            <c:extLst>
              <c:ext xmlns:c16="http://schemas.microsoft.com/office/drawing/2014/chart" uri="{C3380CC4-5D6E-409C-BE32-E72D297353CC}">
                <c16:uniqueId val="{0000000F-FBC6-47BE-BA4B-DCF20E023DCB}"/>
              </c:ext>
            </c:extLst>
          </c:dPt>
          <c:dPt>
            <c:idx val="6"/>
            <c:bubble3D val="0"/>
            <c:extLst>
              <c:ext xmlns:c16="http://schemas.microsoft.com/office/drawing/2014/chart" uri="{C3380CC4-5D6E-409C-BE32-E72D297353CC}">
                <c16:uniqueId val="{00000011-FBC6-47BE-BA4B-DCF20E023DCB}"/>
              </c:ext>
            </c:extLst>
          </c:dPt>
          <c:dPt>
            <c:idx val="7"/>
            <c:bubble3D val="0"/>
            <c:extLst>
              <c:ext xmlns:c16="http://schemas.microsoft.com/office/drawing/2014/chart" uri="{C3380CC4-5D6E-409C-BE32-E72D297353CC}">
                <c16:uniqueId val="{00000013-FBC6-47BE-BA4B-DCF20E023DCB}"/>
              </c:ext>
            </c:extLst>
          </c:dPt>
          <c:dPt>
            <c:idx val="8"/>
            <c:bubble3D val="0"/>
            <c:extLst>
              <c:ext xmlns:c16="http://schemas.microsoft.com/office/drawing/2014/chart" uri="{C3380CC4-5D6E-409C-BE32-E72D297353CC}">
                <c16:uniqueId val="{00000015-FBC6-47BE-BA4B-DCF20E023DCB}"/>
              </c:ext>
            </c:extLst>
          </c:dPt>
          <c:dPt>
            <c:idx val="9"/>
            <c:bubble3D val="0"/>
            <c:extLst>
              <c:ext xmlns:c16="http://schemas.microsoft.com/office/drawing/2014/chart" uri="{C3380CC4-5D6E-409C-BE32-E72D297353CC}">
                <c16:uniqueId val="{00000017-FBC6-47BE-BA4B-DCF20E023DCB}"/>
              </c:ext>
            </c:extLst>
          </c:dPt>
          <c:dPt>
            <c:idx val="10"/>
            <c:bubble3D val="0"/>
            <c:extLst>
              <c:ext xmlns:c16="http://schemas.microsoft.com/office/drawing/2014/chart" uri="{C3380CC4-5D6E-409C-BE32-E72D297353CC}">
                <c16:uniqueId val="{00000019-FBC6-47BE-BA4B-DCF20E023DCB}"/>
              </c:ext>
            </c:extLst>
          </c:dPt>
          <c:dPt>
            <c:idx val="11"/>
            <c:bubble3D val="0"/>
            <c:extLst>
              <c:ext xmlns:c16="http://schemas.microsoft.com/office/drawing/2014/chart" uri="{C3380CC4-5D6E-409C-BE32-E72D297353CC}">
                <c16:uniqueId val="{0000001B-FBC6-47BE-BA4B-DCF20E023DCB}"/>
              </c:ext>
            </c:extLst>
          </c:dPt>
          <c:dPt>
            <c:idx val="12"/>
            <c:bubble3D val="0"/>
            <c:extLst>
              <c:ext xmlns:c16="http://schemas.microsoft.com/office/drawing/2014/chart" uri="{C3380CC4-5D6E-409C-BE32-E72D297353CC}">
                <c16:uniqueId val="{0000001D-FBC6-47BE-BA4B-DCF20E023DCB}"/>
              </c:ext>
            </c:extLst>
          </c:dPt>
          <c:dPt>
            <c:idx val="13"/>
            <c:bubble3D val="0"/>
            <c:extLst>
              <c:ext xmlns:c16="http://schemas.microsoft.com/office/drawing/2014/chart" uri="{C3380CC4-5D6E-409C-BE32-E72D297353CC}">
                <c16:uniqueId val="{0000001F-FBC6-47BE-BA4B-DCF20E023DCB}"/>
              </c:ext>
            </c:extLst>
          </c:dPt>
          <c:dPt>
            <c:idx val="14"/>
            <c:bubble3D val="0"/>
            <c:extLst>
              <c:ext xmlns:c16="http://schemas.microsoft.com/office/drawing/2014/chart" uri="{C3380CC4-5D6E-409C-BE32-E72D297353CC}">
                <c16:uniqueId val="{00000021-FBC6-47BE-BA4B-DCF20E023D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multiLvlStrRef>
              <c:f>'7. Sammanställning svårkvant..'!$C$8:$C$22</c:f>
            </c:multiLvlStrRef>
          </c:cat>
          <c:val>
            <c:numRef>
              <c:f>'7. Sammanställning svårkvant..'!$E$8:$E$22</c:f>
              <c:numCache>
                <c:formatCode>_-* #\ ##0_-;\-* #\ ##0_-;_-*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2-FBC6-47BE-BA4B-DCF20E023DCB}"/>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Fördelning av riskpoäng</a:t>
            </a:r>
          </a:p>
        </c:rich>
      </c:tx>
      <c:overlay val="0"/>
      <c:spPr>
        <a:noFill/>
        <a:ln>
          <a:noFill/>
        </a:ln>
        <a:effectLst/>
      </c:spPr>
    </c:title>
    <c:autoTitleDeleted val="0"/>
    <c:plotArea>
      <c:layout/>
      <c:pieChart>
        <c:varyColors val="1"/>
        <c:ser>
          <c:idx val="1"/>
          <c:order val="0"/>
          <c:spPr>
            <a:pattFill prst="wdDnDiag">
              <a:fgClr>
                <a:srgbClr val="ACB3A8"/>
              </a:fgClr>
              <a:bgClr>
                <a:schemeClr val="bg1"/>
              </a:bgClr>
            </a:pattFill>
            <a:ln>
              <a:solidFill>
                <a:schemeClr val="tx1"/>
              </a:solidFill>
            </a:ln>
            <a:effectLst/>
          </c:spPr>
          <c:dPt>
            <c:idx val="0"/>
            <c:bubble3D val="0"/>
            <c:spPr>
              <a:solidFill>
                <a:srgbClr val="ACB3A8"/>
              </a:solidFill>
              <a:ln>
                <a:solidFill>
                  <a:schemeClr val="tx1"/>
                </a:solidFill>
              </a:ln>
            </c:spPr>
            <c:extLst>
              <c:ext xmlns:c16="http://schemas.microsoft.com/office/drawing/2014/chart" uri="{C3380CC4-5D6E-409C-BE32-E72D297353CC}">
                <c16:uniqueId val="{00000020-F06F-456A-8EB2-0AF52894EF92}"/>
              </c:ext>
            </c:extLst>
          </c:dPt>
          <c:dPt>
            <c:idx val="1"/>
            <c:bubble3D val="0"/>
            <c:spPr>
              <a:solidFill>
                <a:srgbClr val="5A6751"/>
              </a:solidFill>
              <a:ln>
                <a:solidFill>
                  <a:schemeClr val="tx1"/>
                </a:solidFill>
              </a:ln>
            </c:spPr>
            <c:extLst>
              <c:ext xmlns:c16="http://schemas.microsoft.com/office/drawing/2014/chart" uri="{C3380CC4-5D6E-409C-BE32-E72D297353CC}">
                <c16:uniqueId val="{00000022-F06F-456A-8EB2-0AF52894EF92}"/>
              </c:ext>
            </c:extLst>
          </c:dPt>
          <c:dPt>
            <c:idx val="2"/>
            <c:bubble3D val="0"/>
            <c:spPr>
              <a:pattFill prst="wdUpDiag">
                <a:fgClr>
                  <a:srgbClr val="ACB3A8"/>
                </a:fgClr>
                <a:bgClr>
                  <a:schemeClr val="bg1"/>
                </a:bgClr>
              </a:pattFill>
              <a:ln>
                <a:solidFill>
                  <a:schemeClr val="tx1"/>
                </a:solidFill>
              </a:ln>
            </c:spPr>
            <c:extLst>
              <c:ext xmlns:c16="http://schemas.microsoft.com/office/drawing/2014/chart" uri="{C3380CC4-5D6E-409C-BE32-E72D297353CC}">
                <c16:uniqueId val="{00000024-F06F-456A-8EB2-0AF52894EF92}"/>
              </c:ext>
            </c:extLst>
          </c:dPt>
          <c:dPt>
            <c:idx val="3"/>
            <c:bubble3D val="0"/>
            <c:spPr>
              <a:pattFill prst="wdUpDiag">
                <a:fgClr>
                  <a:srgbClr val="5A6751"/>
                </a:fgClr>
                <a:bgClr>
                  <a:schemeClr val="bg1"/>
                </a:bgClr>
              </a:pattFill>
              <a:ln>
                <a:solidFill>
                  <a:schemeClr val="tx1"/>
                </a:solidFill>
              </a:ln>
            </c:spPr>
            <c:extLst>
              <c:ext xmlns:c16="http://schemas.microsoft.com/office/drawing/2014/chart" uri="{C3380CC4-5D6E-409C-BE32-E72D297353CC}">
                <c16:uniqueId val="{00000026-F06F-456A-8EB2-0AF52894EF92}"/>
              </c:ext>
            </c:extLst>
          </c:dPt>
          <c:dPt>
            <c:idx val="4"/>
            <c:bubble3D val="0"/>
            <c:spPr>
              <a:pattFill prst="solidDmnd">
                <a:fgClr>
                  <a:srgbClr val="ACB3A8"/>
                </a:fgClr>
                <a:bgClr>
                  <a:schemeClr val="bg1"/>
                </a:bgClr>
              </a:pattFill>
              <a:ln>
                <a:solidFill>
                  <a:schemeClr val="tx1"/>
                </a:solidFill>
              </a:ln>
            </c:spPr>
            <c:extLst>
              <c:ext xmlns:c16="http://schemas.microsoft.com/office/drawing/2014/chart" uri="{C3380CC4-5D6E-409C-BE32-E72D297353CC}">
                <c16:uniqueId val="{00000028-F06F-456A-8EB2-0AF52894EF92}"/>
              </c:ext>
            </c:extLst>
          </c:dPt>
          <c:dPt>
            <c:idx val="5"/>
            <c:bubble3D val="0"/>
            <c:spPr>
              <a:pattFill prst="solidDmnd">
                <a:fgClr>
                  <a:srgbClr val="5A6751"/>
                </a:fgClr>
                <a:bgClr>
                  <a:schemeClr val="bg1"/>
                </a:bgClr>
              </a:pattFill>
              <a:ln>
                <a:solidFill>
                  <a:schemeClr val="tx1"/>
                </a:solidFill>
              </a:ln>
            </c:spPr>
            <c:extLst>
              <c:ext xmlns:c16="http://schemas.microsoft.com/office/drawing/2014/chart" uri="{C3380CC4-5D6E-409C-BE32-E72D297353CC}">
                <c16:uniqueId val="{0000002A-F06F-456A-8EB2-0AF52894EF92}"/>
              </c:ext>
            </c:extLst>
          </c:dPt>
          <c:dPt>
            <c:idx val="6"/>
            <c:bubble3D val="0"/>
            <c:spPr>
              <a:pattFill prst="wdDnDiag">
                <a:fgClr>
                  <a:srgbClr val="ACB3A8"/>
                </a:fgClr>
                <a:bgClr>
                  <a:schemeClr val="bg1"/>
                </a:bgClr>
              </a:pattFill>
              <a:ln>
                <a:solidFill>
                  <a:schemeClr val="tx1"/>
                </a:solidFill>
              </a:ln>
            </c:spPr>
            <c:extLst>
              <c:ext xmlns:c16="http://schemas.microsoft.com/office/drawing/2014/chart" uri="{C3380CC4-5D6E-409C-BE32-E72D297353CC}">
                <c16:uniqueId val="{0000002C-F06F-456A-8EB2-0AF52894EF92}"/>
              </c:ext>
            </c:extLst>
          </c:dPt>
          <c:dPt>
            <c:idx val="7"/>
            <c:bubble3D val="0"/>
            <c:spPr>
              <a:pattFill prst="wdDnDiag">
                <a:fgClr>
                  <a:srgbClr val="5A6751"/>
                </a:fgClr>
                <a:bgClr>
                  <a:schemeClr val="bg1"/>
                </a:bgClr>
              </a:pattFill>
              <a:ln>
                <a:solidFill>
                  <a:schemeClr val="tx1"/>
                </a:solidFill>
              </a:ln>
            </c:spPr>
            <c:extLst>
              <c:ext xmlns:c16="http://schemas.microsoft.com/office/drawing/2014/chart" uri="{C3380CC4-5D6E-409C-BE32-E72D297353CC}">
                <c16:uniqueId val="{0000002E-F06F-456A-8EB2-0AF52894EF92}"/>
              </c:ext>
            </c:extLst>
          </c:dPt>
          <c:dPt>
            <c:idx val="8"/>
            <c:bubble3D val="0"/>
            <c:spPr>
              <a:solidFill>
                <a:srgbClr val="ACB3A8"/>
              </a:solidFill>
              <a:ln>
                <a:solidFill>
                  <a:schemeClr val="tx1"/>
                </a:solidFill>
              </a:ln>
            </c:spPr>
            <c:extLst>
              <c:ext xmlns:c16="http://schemas.microsoft.com/office/drawing/2014/chart" uri="{C3380CC4-5D6E-409C-BE32-E72D297353CC}">
                <c16:uniqueId val="{00000030-F06F-456A-8EB2-0AF52894EF92}"/>
              </c:ext>
            </c:extLst>
          </c:dPt>
          <c:dPt>
            <c:idx val="9"/>
            <c:bubble3D val="0"/>
            <c:spPr>
              <a:solidFill>
                <a:srgbClr val="5A6751"/>
              </a:solidFill>
              <a:ln>
                <a:solidFill>
                  <a:schemeClr val="tx1"/>
                </a:solidFill>
              </a:ln>
            </c:spPr>
            <c:extLst>
              <c:ext xmlns:c16="http://schemas.microsoft.com/office/drawing/2014/chart" uri="{C3380CC4-5D6E-409C-BE32-E72D297353CC}">
                <c16:uniqueId val="{00000032-F06F-456A-8EB2-0AF52894EF92}"/>
              </c:ext>
            </c:extLst>
          </c:dPt>
          <c:dPt>
            <c:idx val="10"/>
            <c:bubble3D val="0"/>
            <c:spPr>
              <a:pattFill prst="wdUpDiag">
                <a:fgClr>
                  <a:srgbClr val="ACB3A8"/>
                </a:fgClr>
                <a:bgClr>
                  <a:schemeClr val="bg1"/>
                </a:bgClr>
              </a:pattFill>
              <a:ln>
                <a:solidFill>
                  <a:schemeClr val="tx1"/>
                </a:solidFill>
              </a:ln>
            </c:spPr>
            <c:extLst>
              <c:ext xmlns:c16="http://schemas.microsoft.com/office/drawing/2014/chart" uri="{C3380CC4-5D6E-409C-BE32-E72D297353CC}">
                <c16:uniqueId val="{00000034-F06F-456A-8EB2-0AF52894EF92}"/>
              </c:ext>
            </c:extLst>
          </c:dPt>
          <c:dPt>
            <c:idx val="11"/>
            <c:bubble3D val="0"/>
            <c:spPr>
              <a:pattFill prst="wdUpDiag">
                <a:fgClr>
                  <a:srgbClr val="5A6751"/>
                </a:fgClr>
                <a:bgClr>
                  <a:schemeClr val="bg1"/>
                </a:bgClr>
              </a:pattFill>
              <a:ln>
                <a:solidFill>
                  <a:schemeClr val="tx1"/>
                </a:solidFill>
              </a:ln>
            </c:spPr>
            <c:extLst>
              <c:ext xmlns:c16="http://schemas.microsoft.com/office/drawing/2014/chart" uri="{C3380CC4-5D6E-409C-BE32-E72D297353CC}">
                <c16:uniqueId val="{00000036-F06F-456A-8EB2-0AF52894EF92}"/>
              </c:ext>
            </c:extLst>
          </c:dPt>
          <c:dPt>
            <c:idx val="12"/>
            <c:bubble3D val="0"/>
            <c:spPr>
              <a:pattFill prst="solidDmnd">
                <a:fgClr>
                  <a:srgbClr val="ACB3A8"/>
                </a:fgClr>
                <a:bgClr>
                  <a:schemeClr val="bg1"/>
                </a:bgClr>
              </a:pattFill>
              <a:ln>
                <a:solidFill>
                  <a:schemeClr val="tx1"/>
                </a:solidFill>
              </a:ln>
            </c:spPr>
            <c:extLst>
              <c:ext xmlns:c16="http://schemas.microsoft.com/office/drawing/2014/chart" uri="{C3380CC4-5D6E-409C-BE32-E72D297353CC}">
                <c16:uniqueId val="{00000038-F06F-456A-8EB2-0AF52894EF92}"/>
              </c:ext>
            </c:extLst>
          </c:dPt>
          <c:dPt>
            <c:idx val="13"/>
            <c:bubble3D val="0"/>
            <c:spPr>
              <a:pattFill prst="solidDmnd">
                <a:fgClr>
                  <a:srgbClr val="5A6751"/>
                </a:fgClr>
                <a:bgClr>
                  <a:schemeClr val="bg1"/>
                </a:bgClr>
              </a:pattFill>
              <a:ln>
                <a:solidFill>
                  <a:schemeClr val="tx1"/>
                </a:solidFill>
              </a:ln>
            </c:spPr>
            <c:extLst>
              <c:ext xmlns:c16="http://schemas.microsoft.com/office/drawing/2014/chart" uri="{C3380CC4-5D6E-409C-BE32-E72D297353CC}">
                <c16:uniqueId val="{0000003A-F06F-456A-8EB2-0AF52894EF92}"/>
              </c:ext>
            </c:extLst>
          </c:dPt>
          <c:dPt>
            <c:idx val="14"/>
            <c:bubble3D val="0"/>
            <c:spPr>
              <a:solidFill>
                <a:srgbClr val="949393"/>
              </a:solidFill>
              <a:ln>
                <a:solidFill>
                  <a:schemeClr val="tx1"/>
                </a:solidFill>
              </a:ln>
            </c:spPr>
            <c:extLst>
              <c:ext xmlns:c16="http://schemas.microsoft.com/office/drawing/2014/chart" uri="{C3380CC4-5D6E-409C-BE32-E72D297353CC}">
                <c16:uniqueId val="{0000003C-F06F-456A-8EB2-0AF52894EF92}"/>
              </c:ext>
            </c:extLst>
          </c:dPt>
          <c:dLbls>
            <c:dLbl>
              <c:idx val="0"/>
              <c:tx>
                <c:rich>
                  <a:bodyPr/>
                  <a:lstStyle/>
                  <a:p>
                    <a:fld id="{BDDA3FF3-FE76-4624-9603-1C9F06CF1A2D}" type="CELLRANGE">
                      <a:rPr lang="en-US"/>
                      <a:pPr/>
                      <a:t>[CELLRANGE]</a:t>
                    </a:fld>
                    <a:r>
                      <a:rPr lang="en-US" baseline="0"/>
                      <a:t>; </a:t>
                    </a:r>
                    <a:fld id="{5EA9656E-7441-4895-831A-36FD9DBACE6A}"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06F-456A-8EB2-0AF52894EF92}"/>
                </c:ext>
              </c:extLst>
            </c:dLbl>
            <c:dLbl>
              <c:idx val="1"/>
              <c:tx>
                <c:rich>
                  <a:bodyPr/>
                  <a:lstStyle/>
                  <a:p>
                    <a:fld id="{EC70A594-3F19-4C80-BFBF-63F1D4E5E078}" type="CELLRANGE">
                      <a:rPr lang="en-US"/>
                      <a:pPr/>
                      <a:t>[CELLRANGE]</a:t>
                    </a:fld>
                    <a:r>
                      <a:rPr lang="en-US" baseline="0"/>
                      <a:t>; </a:t>
                    </a:r>
                    <a:fld id="{945A2076-340F-4C34-A810-2C19E4BABAE4}"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06F-456A-8EB2-0AF52894EF92}"/>
                </c:ext>
              </c:extLst>
            </c:dLbl>
            <c:dLbl>
              <c:idx val="2"/>
              <c:tx>
                <c:rich>
                  <a:bodyPr/>
                  <a:lstStyle/>
                  <a:p>
                    <a:fld id="{9E509BB4-8140-4A54-B809-1B02545FAE3D}" type="CELLRANGE">
                      <a:rPr lang="en-US"/>
                      <a:pPr/>
                      <a:t>[CELLRANGE]</a:t>
                    </a:fld>
                    <a:r>
                      <a:rPr lang="en-US" baseline="0"/>
                      <a:t>; </a:t>
                    </a:r>
                    <a:fld id="{1186C189-23A8-4EA1-ACEE-94826D3317E8}"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06F-456A-8EB2-0AF52894EF92}"/>
                </c:ext>
              </c:extLst>
            </c:dLbl>
            <c:dLbl>
              <c:idx val="3"/>
              <c:tx>
                <c:rich>
                  <a:bodyPr/>
                  <a:lstStyle/>
                  <a:p>
                    <a:fld id="{70AC1811-5CBB-4B6D-95E9-FD1ADC228BF5}" type="CELLRANGE">
                      <a:rPr lang="en-US"/>
                      <a:pPr/>
                      <a:t>[CELLRANGE]</a:t>
                    </a:fld>
                    <a:r>
                      <a:rPr lang="en-US" baseline="0"/>
                      <a:t>; </a:t>
                    </a:r>
                    <a:fld id="{6AAC98CB-0CDD-495C-8497-49BC799034A2}"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06F-456A-8EB2-0AF52894EF92}"/>
                </c:ext>
              </c:extLst>
            </c:dLbl>
            <c:dLbl>
              <c:idx val="4"/>
              <c:tx>
                <c:rich>
                  <a:bodyPr/>
                  <a:lstStyle/>
                  <a:p>
                    <a:fld id="{567295BD-8BBC-4973-8E36-F4063C87ACE4}" type="CELLRANGE">
                      <a:rPr lang="en-US"/>
                      <a:pPr/>
                      <a:t>[CELLRANGE]</a:t>
                    </a:fld>
                    <a:r>
                      <a:rPr lang="en-US" baseline="0"/>
                      <a:t>; </a:t>
                    </a:r>
                    <a:fld id="{E47217B0-91AA-4095-8DAE-B01BC979549A}"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06F-456A-8EB2-0AF52894EF92}"/>
                </c:ext>
              </c:extLst>
            </c:dLbl>
            <c:dLbl>
              <c:idx val="5"/>
              <c:tx>
                <c:rich>
                  <a:bodyPr/>
                  <a:lstStyle/>
                  <a:p>
                    <a:fld id="{8A065C17-9D0E-4D11-BCE8-953B0576072F}" type="CELLRANGE">
                      <a:rPr lang="en-US"/>
                      <a:pPr/>
                      <a:t>[CELLRANGE]</a:t>
                    </a:fld>
                    <a:r>
                      <a:rPr lang="en-US" baseline="0"/>
                      <a:t>; </a:t>
                    </a:r>
                    <a:fld id="{AB325946-648A-4882-BA28-DF72EBD64E84}"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F06F-456A-8EB2-0AF52894EF92}"/>
                </c:ext>
              </c:extLst>
            </c:dLbl>
            <c:dLbl>
              <c:idx val="6"/>
              <c:tx>
                <c:rich>
                  <a:bodyPr/>
                  <a:lstStyle/>
                  <a:p>
                    <a:fld id="{38C55715-5A51-4CED-BC59-612408714898}" type="CELLRANGE">
                      <a:rPr lang="en-US"/>
                      <a:pPr/>
                      <a:t>[CELLRANGE]</a:t>
                    </a:fld>
                    <a:r>
                      <a:rPr lang="en-US" baseline="0"/>
                      <a:t>; </a:t>
                    </a:r>
                    <a:fld id="{9644B12A-D2D2-4E3E-9DC0-921DAC981791}"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06F-456A-8EB2-0AF52894EF92}"/>
                </c:ext>
              </c:extLst>
            </c:dLbl>
            <c:dLbl>
              <c:idx val="7"/>
              <c:tx>
                <c:rich>
                  <a:bodyPr/>
                  <a:lstStyle/>
                  <a:p>
                    <a:fld id="{52765FAC-D87B-4E52-9318-062DCC17832D}" type="CELLRANGE">
                      <a:rPr lang="en-US"/>
                      <a:pPr/>
                      <a:t>[CELLRANGE]</a:t>
                    </a:fld>
                    <a:r>
                      <a:rPr lang="en-US" baseline="0"/>
                      <a:t>; </a:t>
                    </a:r>
                    <a:fld id="{2B97941A-A007-4A59-86C3-C43F7DD354FD}"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06F-456A-8EB2-0AF52894EF92}"/>
                </c:ext>
              </c:extLst>
            </c:dLbl>
            <c:dLbl>
              <c:idx val="8"/>
              <c:tx>
                <c:rich>
                  <a:bodyPr/>
                  <a:lstStyle/>
                  <a:p>
                    <a:fld id="{9A837661-32C9-4653-AD8A-9270E4070969}" type="CELLRANGE">
                      <a:rPr lang="en-US"/>
                      <a:pPr/>
                      <a:t>[CELLRANGE]</a:t>
                    </a:fld>
                    <a:r>
                      <a:rPr lang="en-US" baseline="0"/>
                      <a:t>; </a:t>
                    </a:r>
                    <a:fld id="{939CC867-385C-472B-8B0E-67479F42B768}"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06F-456A-8EB2-0AF52894EF92}"/>
                </c:ext>
              </c:extLst>
            </c:dLbl>
            <c:dLbl>
              <c:idx val="9"/>
              <c:tx>
                <c:rich>
                  <a:bodyPr/>
                  <a:lstStyle/>
                  <a:p>
                    <a:fld id="{E3DDC597-1016-4C42-9739-D0CECB21C1B8}" type="CELLRANGE">
                      <a:rPr lang="en-US"/>
                      <a:pPr/>
                      <a:t>[CELLRANGE]</a:t>
                    </a:fld>
                    <a:r>
                      <a:rPr lang="en-US" baseline="0"/>
                      <a:t>; </a:t>
                    </a:r>
                    <a:fld id="{08DC4907-C936-4B38-AD9A-CE6672118C6F}"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F06F-456A-8EB2-0AF52894EF92}"/>
                </c:ext>
              </c:extLst>
            </c:dLbl>
            <c:dLbl>
              <c:idx val="10"/>
              <c:tx>
                <c:rich>
                  <a:bodyPr/>
                  <a:lstStyle/>
                  <a:p>
                    <a:fld id="{C36C893B-F6E3-494C-AF00-DE99E4F044BE}" type="CELLRANGE">
                      <a:rPr lang="en-US"/>
                      <a:pPr/>
                      <a:t>[CELLRANGE]</a:t>
                    </a:fld>
                    <a:r>
                      <a:rPr lang="en-US" baseline="0"/>
                      <a:t>; </a:t>
                    </a:r>
                    <a:fld id="{A7CC6D59-42DD-44EB-89F2-EF02F8EE30E7}"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F06F-456A-8EB2-0AF52894EF92}"/>
                </c:ext>
              </c:extLst>
            </c:dLbl>
            <c:dLbl>
              <c:idx val="11"/>
              <c:tx>
                <c:rich>
                  <a:bodyPr/>
                  <a:lstStyle/>
                  <a:p>
                    <a:fld id="{1BD512B7-C2FE-4B56-A8EE-2BAC27BEF251}" type="CELLRANGE">
                      <a:rPr lang="en-US"/>
                      <a:pPr/>
                      <a:t>[CELLRANGE]</a:t>
                    </a:fld>
                    <a:r>
                      <a:rPr lang="en-US" baseline="0"/>
                      <a:t>; </a:t>
                    </a:r>
                    <a:fld id="{279A8391-59EC-472C-84F3-3B0D5E603C77}"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F06F-456A-8EB2-0AF52894EF92}"/>
                </c:ext>
              </c:extLst>
            </c:dLbl>
            <c:dLbl>
              <c:idx val="12"/>
              <c:tx>
                <c:rich>
                  <a:bodyPr/>
                  <a:lstStyle/>
                  <a:p>
                    <a:fld id="{D48641FC-9848-4B4F-888D-4735BF6E35B3}" type="CELLRANGE">
                      <a:rPr lang="en-US"/>
                      <a:pPr/>
                      <a:t>[CELLRANGE]</a:t>
                    </a:fld>
                    <a:r>
                      <a:rPr lang="en-US" baseline="0"/>
                      <a:t>; </a:t>
                    </a:r>
                    <a:fld id="{AEBA6F81-F210-4647-8FA9-98A2B0F7C571}"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F06F-456A-8EB2-0AF52894EF92}"/>
                </c:ext>
              </c:extLst>
            </c:dLbl>
            <c:dLbl>
              <c:idx val="13"/>
              <c:tx>
                <c:rich>
                  <a:bodyPr/>
                  <a:lstStyle/>
                  <a:p>
                    <a:fld id="{701D39AB-95EB-4186-AB56-78FE9A7FF609}" type="CELLRANGE">
                      <a:rPr lang="en-US"/>
                      <a:pPr/>
                      <a:t>[CELLRANGE]</a:t>
                    </a:fld>
                    <a:r>
                      <a:rPr lang="en-US" baseline="0"/>
                      <a:t>; </a:t>
                    </a:r>
                    <a:fld id="{260ACE37-FEA0-4A90-8B49-0EE8AEAC3C8E}"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F06F-456A-8EB2-0AF52894EF92}"/>
                </c:ext>
              </c:extLst>
            </c:dLbl>
            <c:dLbl>
              <c:idx val="14"/>
              <c:tx>
                <c:rich>
                  <a:bodyPr/>
                  <a:lstStyle/>
                  <a:p>
                    <a:fld id="{53E8BC44-D217-4DF7-A1DB-6AF247E34CCA}" type="CELLRANGE">
                      <a:rPr lang="en-US"/>
                      <a:pPr/>
                      <a:t>[CELLRANGE]</a:t>
                    </a:fld>
                    <a:r>
                      <a:rPr lang="en-US" baseline="0"/>
                      <a:t>; </a:t>
                    </a:r>
                    <a:fld id="{63FCE2DD-4C76-450A-B94B-45CCC300AC80}" type="PERCENTAGE">
                      <a:rPr lang="en-US" baseline="0"/>
                      <a:pPr/>
                      <a:t>[PROCENT]</a:t>
                    </a:fld>
                    <a:endParaRPr lang="en-US" baseline="0"/>
                  </a:p>
                </c:rich>
              </c:tx>
              <c:dLblPos val="outEnd"/>
              <c:showLegendKey val="0"/>
              <c:showVal val="0"/>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F06F-456A-8EB2-0AF52894EF92}"/>
                </c:ext>
              </c:extLst>
            </c:dLbl>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showDataLabelsRange val="1"/>
              </c:ext>
            </c:extLst>
          </c:dLbls>
          <c:cat>
            <c:multiLvlStrRef>
              <c:f>'8. Sammanställning Risk &amp; Hinde'!$B$8:$C$22</c:f>
            </c:multiLvlStrRef>
          </c:cat>
          <c:val>
            <c:numRef>
              <c:f>'8. Sammanställning Risk &amp; Hinde'!$E$8:$E$22</c:f>
              <c:numCache>
                <c:formatCode>_-* #\ ##0_-;\-* #\ ##0_-;_-*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datalabelsRange>
                <c15:f>'8. Sammanställning Risk &amp; Hinde'!$C$8:$C$22</c15:f>
                <c15:dlblRangeCache>
                  <c:ptCount val="15"/>
                </c15:dlblRangeCache>
              </c15:datalabelsRange>
            </c:ext>
            <c:ext xmlns:c16="http://schemas.microsoft.com/office/drawing/2014/chart" uri="{C3380CC4-5D6E-409C-BE32-E72D297353CC}">
              <c16:uniqueId val="{0000003D-F06F-456A-8EB2-0AF52894EF92}"/>
            </c:ext>
          </c:extLst>
        </c:ser>
        <c:dLbls>
          <c:dLblPos val="bestFit"/>
          <c:showLegendKey val="0"/>
          <c:showVal val="1"/>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Nyttor över tid</a:t>
            </a:r>
          </a:p>
        </c:rich>
      </c:tx>
      <c:overlay val="0"/>
      <c:spPr>
        <a:noFill/>
        <a:ln>
          <a:noFill/>
        </a:ln>
        <a:effectLst/>
      </c:spPr>
    </c:title>
    <c:autoTitleDeleted val="0"/>
    <c:plotArea>
      <c:layout>
        <c:manualLayout>
          <c:layoutTarget val="inner"/>
          <c:xMode val="edge"/>
          <c:yMode val="edge"/>
          <c:x val="5.1640142054634339E-2"/>
          <c:y val="0.1511249906879818"/>
          <c:w val="0.63154456697873396"/>
          <c:h val="0.74961087300912344"/>
        </c:manualLayout>
      </c:layout>
      <c:barChart>
        <c:barDir val="col"/>
        <c:grouping val="stacked"/>
        <c:varyColors val="0"/>
        <c:ser>
          <c:idx val="14"/>
          <c:order val="0"/>
          <c:tx>
            <c:strRef>
              <c:f>'9. Diagram Stat'!$C$17</c:f>
              <c:strCache>
                <c:ptCount val="1"/>
              </c:strCache>
            </c:strRef>
          </c:tx>
          <c:spPr>
            <a:pattFill prst="wdDnDiag">
              <a:fgClr>
                <a:srgbClr val="ACB3A8"/>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Stat'!$E$17:$N$17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C8-4A88-9B6A-06C1D79BD144}"/>
            </c:ext>
          </c:extLst>
        </c:ser>
        <c:ser>
          <c:idx val="13"/>
          <c:order val="1"/>
          <c:tx>
            <c:strRef>
              <c:f>'9. Diagram Stat'!$C$16</c:f>
              <c:strCache>
                <c:ptCount val="1"/>
              </c:strCache>
            </c:strRef>
          </c:tx>
          <c:spPr>
            <a:pattFill prst="solidDmnd">
              <a:fgClr>
                <a:srgbClr val="5A6751"/>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Stat'!$E$16:$N$16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CC8-4A88-9B6A-06C1D79BD144}"/>
            </c:ext>
          </c:extLst>
        </c:ser>
        <c:ser>
          <c:idx val="12"/>
          <c:order val="2"/>
          <c:tx>
            <c:strRef>
              <c:f>'9. Diagram Stat'!$C$15</c:f>
              <c:strCache>
                <c:ptCount val="1"/>
              </c:strCache>
            </c:strRef>
          </c:tx>
          <c:spPr>
            <a:pattFill prst="solidDmnd">
              <a:fgClr>
                <a:srgbClr val="ACB3A8"/>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Stat'!$E$15:$N$15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DCC8-4A88-9B6A-06C1D79BD144}"/>
            </c:ext>
          </c:extLst>
        </c:ser>
        <c:ser>
          <c:idx val="11"/>
          <c:order val="3"/>
          <c:tx>
            <c:strRef>
              <c:f>'9. Diagram Stat'!$C$14</c:f>
              <c:strCache>
                <c:ptCount val="1"/>
              </c:strCache>
            </c:strRef>
          </c:tx>
          <c:spPr>
            <a:pattFill prst="wdUpDiag">
              <a:fgClr>
                <a:srgbClr val="5A6751"/>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Stat'!$E$14:$N$14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DCC8-4A88-9B6A-06C1D79BD144}"/>
            </c:ext>
          </c:extLst>
        </c:ser>
        <c:ser>
          <c:idx val="10"/>
          <c:order val="4"/>
          <c:tx>
            <c:strRef>
              <c:f>'9. Diagram Stat'!$C$13</c:f>
              <c:strCache>
                <c:ptCount val="1"/>
              </c:strCache>
            </c:strRef>
          </c:tx>
          <c:spPr>
            <a:pattFill prst="wdUpDiag">
              <a:fgClr>
                <a:srgbClr val="ACB3A8"/>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Stat'!$E$13:$N$13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DCC8-4A88-9B6A-06C1D79BD144}"/>
            </c:ext>
          </c:extLst>
        </c:ser>
        <c:ser>
          <c:idx val="9"/>
          <c:order val="5"/>
          <c:tx>
            <c:strRef>
              <c:f>'9. Diagram Stat'!$C$12</c:f>
              <c:strCache>
                <c:ptCount val="1"/>
              </c:strCache>
            </c:strRef>
          </c:tx>
          <c:spPr>
            <a:solidFill>
              <a:srgbClr val="5A6751"/>
            </a:solid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Stat'!$E$12:$N$12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DCC8-4A88-9B6A-06C1D79BD144}"/>
            </c:ext>
          </c:extLst>
        </c:ser>
        <c:ser>
          <c:idx val="8"/>
          <c:order val="6"/>
          <c:tx>
            <c:strRef>
              <c:f>'9. Diagram Stat'!$C$11</c:f>
              <c:strCache>
                <c:ptCount val="1"/>
              </c:strCache>
            </c:strRef>
          </c:tx>
          <c:spPr>
            <a:solidFill>
              <a:srgbClr val="ACB3A8"/>
            </a:solid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Stat'!$E$11:$N$11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DCC8-4A88-9B6A-06C1D79BD144}"/>
            </c:ext>
          </c:extLst>
        </c:ser>
        <c:ser>
          <c:idx val="7"/>
          <c:order val="7"/>
          <c:tx>
            <c:strRef>
              <c:f>'9. Diagram Stat'!$C$10</c:f>
              <c:strCache>
                <c:ptCount val="1"/>
              </c:strCache>
            </c:strRef>
          </c:tx>
          <c:spPr>
            <a:pattFill prst="wdDnDiag">
              <a:fgClr>
                <a:srgbClr val="5A6751"/>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Stat'!$E$10:$N$10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DCC8-4A88-9B6A-06C1D79BD144}"/>
            </c:ext>
          </c:extLst>
        </c:ser>
        <c:ser>
          <c:idx val="6"/>
          <c:order val="8"/>
          <c:tx>
            <c:strRef>
              <c:f>'9. Diagram Stat'!$C$9</c:f>
              <c:strCache>
                <c:ptCount val="1"/>
              </c:strCache>
            </c:strRef>
          </c:tx>
          <c:spPr>
            <a:pattFill prst="wdDnDiag">
              <a:fgClr>
                <a:srgbClr val="ACB3A8"/>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14-DCC8-4A88-9B6A-06C1D79BD144}"/>
              </c:ext>
            </c:extLst>
          </c:dPt>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Stat'!$E$9:$N$9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DCC8-4A88-9B6A-06C1D79BD144}"/>
            </c:ext>
          </c:extLst>
        </c:ser>
        <c:ser>
          <c:idx val="5"/>
          <c:order val="9"/>
          <c:tx>
            <c:strRef>
              <c:f>'9. Diagram Stat'!$C$8</c:f>
              <c:strCache>
                <c:ptCount val="1"/>
              </c:strCache>
            </c:strRef>
          </c:tx>
          <c:spPr>
            <a:pattFill prst="solidDmnd">
              <a:fgClr>
                <a:srgbClr val="5A6751"/>
              </a:fgClr>
              <a:bgClr>
                <a:schemeClr val="bg1"/>
              </a:bgClr>
            </a:pattFill>
            <a:ln>
              <a:solidFill>
                <a:schemeClr val="tx1"/>
              </a:solidFill>
            </a:ln>
            <a:effectLst/>
          </c:spPr>
          <c:invertIfNegative val="0"/>
          <c:cat>
            <c:numRef>
              <c:f>'9. Diagram Stat'!$E$7:$N$7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Stat'!$E$8:$N$8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DCC8-4A88-9B6A-06C1D79BD144}"/>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Kostnader över tid</a:t>
            </a:r>
          </a:p>
        </c:rich>
      </c:tx>
      <c:overlay val="0"/>
      <c:spPr>
        <a:noFill/>
        <a:ln>
          <a:noFill/>
        </a:ln>
        <a:effectLst/>
      </c:spPr>
    </c:title>
    <c:autoTitleDeleted val="0"/>
    <c:plotArea>
      <c:layout>
        <c:manualLayout>
          <c:layoutTarget val="inner"/>
          <c:xMode val="edge"/>
          <c:yMode val="edge"/>
          <c:x val="7.323735937794458E-2"/>
          <c:y val="0.11704923608709239"/>
          <c:w val="0.61286717412144498"/>
          <c:h val="0.80974123788551289"/>
        </c:manualLayout>
      </c:layout>
      <c:barChart>
        <c:barDir val="col"/>
        <c:grouping val="stacked"/>
        <c:varyColors val="0"/>
        <c:ser>
          <c:idx val="14"/>
          <c:order val="0"/>
          <c:tx>
            <c:strRef>
              <c:f>'9. Diagram Stat'!$C$33</c:f>
              <c:strCache>
                <c:ptCount val="1"/>
              </c:strCache>
            </c:strRef>
          </c:tx>
          <c:spPr>
            <a:solidFill>
              <a:srgbClr val="E3A79C"/>
            </a:solid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Stat'!$E$33:$N$33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08-4758-A256-35C2351A7A26}"/>
            </c:ext>
          </c:extLst>
        </c:ser>
        <c:ser>
          <c:idx val="13"/>
          <c:order val="1"/>
          <c:tx>
            <c:strRef>
              <c:f>'9. Diagram Stat'!$C$32</c:f>
              <c:strCache>
                <c:ptCount val="1"/>
              </c:strCache>
            </c:strRef>
          </c:tx>
          <c:spPr>
            <a:pattFill prst="solidDmnd">
              <a:fgClr>
                <a:srgbClr val="CD7A6E"/>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Stat'!$E$32:$N$32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08-4758-A256-35C2351A7A26}"/>
            </c:ext>
          </c:extLst>
        </c:ser>
        <c:ser>
          <c:idx val="12"/>
          <c:order val="2"/>
          <c:tx>
            <c:strRef>
              <c:f>'9. Diagram Stat'!$C$31</c:f>
              <c:strCache>
                <c:ptCount val="1"/>
              </c:strCache>
            </c:strRef>
          </c:tx>
          <c:spPr>
            <a:pattFill prst="solidDmnd">
              <a:fgClr>
                <a:srgbClr val="E3A79C"/>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Stat'!$E$31:$N$31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08-4758-A256-35C2351A7A26}"/>
            </c:ext>
          </c:extLst>
        </c:ser>
        <c:ser>
          <c:idx val="11"/>
          <c:order val="3"/>
          <c:tx>
            <c:strRef>
              <c:f>'9. Diagram Stat'!$C$30</c:f>
              <c:strCache>
                <c:ptCount val="1"/>
              </c:strCache>
            </c:strRef>
          </c:tx>
          <c:spPr>
            <a:pattFill prst="wdUpDiag">
              <a:fgClr>
                <a:srgbClr val="CD7A6E"/>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Stat'!$E$30:$N$30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0308-4758-A256-35C2351A7A26}"/>
            </c:ext>
          </c:extLst>
        </c:ser>
        <c:ser>
          <c:idx val="10"/>
          <c:order val="4"/>
          <c:tx>
            <c:strRef>
              <c:f>'9. Diagram Stat'!$C$29</c:f>
              <c:strCache>
                <c:ptCount val="1"/>
              </c:strCache>
            </c:strRef>
          </c:tx>
          <c:spPr>
            <a:pattFill prst="wdUpDiag">
              <a:fgClr>
                <a:srgbClr val="E3A79C"/>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Stat'!$E$29:$N$29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0308-4758-A256-35C2351A7A26}"/>
            </c:ext>
          </c:extLst>
        </c:ser>
        <c:ser>
          <c:idx val="9"/>
          <c:order val="5"/>
          <c:tx>
            <c:strRef>
              <c:f>'9. Diagram Stat'!$C$28</c:f>
              <c:strCache>
                <c:ptCount val="1"/>
              </c:strCache>
            </c:strRef>
          </c:tx>
          <c:spPr>
            <a:solidFill>
              <a:srgbClr val="CD7A6E"/>
            </a:solid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Stat'!$E$28:$N$28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0308-4758-A256-35C2351A7A26}"/>
            </c:ext>
          </c:extLst>
        </c:ser>
        <c:ser>
          <c:idx val="8"/>
          <c:order val="6"/>
          <c:tx>
            <c:strRef>
              <c:f>'9. Diagram Stat'!$C$27</c:f>
              <c:strCache>
                <c:ptCount val="1"/>
              </c:strCache>
            </c:strRef>
          </c:tx>
          <c:spPr>
            <a:solidFill>
              <a:srgbClr val="E3A79C"/>
            </a:solid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Stat'!$E$27:$N$27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308-4758-A256-35C2351A7A26}"/>
            </c:ext>
          </c:extLst>
        </c:ser>
        <c:ser>
          <c:idx val="7"/>
          <c:order val="7"/>
          <c:tx>
            <c:strRef>
              <c:f>'9. Diagram Stat'!$C$26</c:f>
              <c:strCache>
                <c:ptCount val="1"/>
              </c:strCache>
            </c:strRef>
          </c:tx>
          <c:spPr>
            <a:pattFill prst="wdDnDiag">
              <a:fgClr>
                <a:srgbClr val="CD7A6E"/>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Stat'!$E$26:$N$26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0308-4758-A256-35C2351A7A26}"/>
            </c:ext>
          </c:extLst>
        </c:ser>
        <c:ser>
          <c:idx val="6"/>
          <c:order val="8"/>
          <c:tx>
            <c:strRef>
              <c:f>'9. Diagram Stat'!$C$25</c:f>
              <c:strCache>
                <c:ptCount val="1"/>
              </c:strCache>
            </c:strRef>
          </c:tx>
          <c:spPr>
            <a:pattFill prst="wdDnDiag">
              <a:fgClr>
                <a:srgbClr val="E3A79C"/>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Stat'!$E$25:$N$25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0308-4758-A256-35C2351A7A26}"/>
            </c:ext>
          </c:extLst>
        </c:ser>
        <c:ser>
          <c:idx val="5"/>
          <c:order val="9"/>
          <c:tx>
            <c:strRef>
              <c:f>'9. Diagram Stat'!$C$24</c:f>
              <c:strCache>
                <c:ptCount val="1"/>
              </c:strCache>
            </c:strRef>
          </c:tx>
          <c:spPr>
            <a:pattFill prst="solidDmnd">
              <a:fgClr>
                <a:srgbClr val="CD7A6E"/>
              </a:fgClr>
              <a:bgClr>
                <a:schemeClr val="bg1"/>
              </a:bgClr>
            </a:pattFill>
            <a:ln>
              <a:solidFill>
                <a:schemeClr val="tx1"/>
              </a:solidFill>
            </a:ln>
            <a:effectLst/>
          </c:spPr>
          <c:invertIfNegative val="0"/>
          <c:cat>
            <c:numRef>
              <c:f>'9. Diagram Stat'!$E$23:$N$23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Stat'!$E$24:$N$24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3-0308-4758-A256-35C2351A7A26}"/>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'9. Diagram Stat'!$C$39</c:f>
              <c:strCache>
                <c:ptCount val="1"/>
                <c:pt idx="0">
                  <c:v>Nettonytta</c:v>
                </c:pt>
              </c:strCache>
            </c:strRef>
          </c:tx>
          <c:spPr>
            <a:ln w="28575" cap="rnd">
              <a:solidFill>
                <a:schemeClr val="accent1"/>
              </a:solidFill>
              <a:round/>
            </a:ln>
            <a:effectLst/>
          </c:spPr>
          <c:marker>
            <c:symbol val="none"/>
          </c:marker>
          <c:cat>
            <c:numRef>
              <c:f>'9. Diagram Stat'!$E$38:$N$38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'9. Diagram Stat'!$E$39:$N$39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E7A-4FDD-84DB-A4547443ADA5}"/>
            </c:ext>
          </c:extLst>
        </c:ser>
        <c:dLbls>
          <c:showLegendKey val="0"/>
          <c:showVal val="0"/>
          <c:showCatName val="0"/>
          <c:showSerName val="0"/>
          <c:showPercent val="0"/>
          <c:showBubbleSize val="0"/>
        </c:dLbls>
        <c:smooth val="0"/>
        <c:axId val="701439695"/>
        <c:axId val="701436367"/>
      </c:lineChart>
      <c:catAx>
        <c:axId val="70143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6367"/>
        <c:crosses val="autoZero"/>
        <c:auto val="1"/>
        <c:lblAlgn val="ctr"/>
        <c:lblOffset val="100"/>
        <c:noMultiLvlLbl val="0"/>
      </c:catAx>
      <c:valAx>
        <c:axId val="701436367"/>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Nyttor över tid</a:t>
            </a:r>
          </a:p>
        </c:rich>
      </c:tx>
      <c:overlay val="0"/>
      <c:spPr>
        <a:noFill/>
        <a:ln>
          <a:noFill/>
        </a:ln>
        <a:effectLst/>
      </c:spPr>
    </c:title>
    <c:autoTitleDeleted val="0"/>
    <c:plotArea>
      <c:layout/>
      <c:barChart>
        <c:barDir val="col"/>
        <c:grouping val="stacked"/>
        <c:varyColors val="0"/>
        <c:ser>
          <c:idx val="14"/>
          <c:order val="0"/>
          <c:tx>
            <c:strRef>
              <c:f>'10. Diagram Region &amp; Kommun'!$C$17</c:f>
              <c:strCache>
                <c:ptCount val="1"/>
              </c:strCache>
            </c:strRef>
          </c:tx>
          <c:spPr>
            <a:pattFill prst="wdDnDiag">
              <a:fgClr>
                <a:srgbClr val="ACB3A8"/>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Kommun'!$E$17:$N$17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1D-45DC-A9F7-5D0E801A4DE7}"/>
            </c:ext>
          </c:extLst>
        </c:ser>
        <c:ser>
          <c:idx val="13"/>
          <c:order val="1"/>
          <c:tx>
            <c:strRef>
              <c:f>'10. Diagram Region &amp; Kommun'!$C$16</c:f>
              <c:strCache>
                <c:ptCount val="1"/>
              </c:strCache>
            </c:strRef>
          </c:tx>
          <c:spPr>
            <a:pattFill prst="solidDmnd">
              <a:fgClr>
                <a:srgbClr val="5A6751"/>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Kommun'!$E$16:$N$16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51D-45DC-A9F7-5D0E801A4DE7}"/>
            </c:ext>
          </c:extLst>
        </c:ser>
        <c:ser>
          <c:idx val="12"/>
          <c:order val="2"/>
          <c:tx>
            <c:strRef>
              <c:f>'10. Diagram Region &amp; Kommun'!$C$15</c:f>
              <c:strCache>
                <c:ptCount val="1"/>
              </c:strCache>
            </c:strRef>
          </c:tx>
          <c:spPr>
            <a:pattFill prst="solidDmnd">
              <a:fgClr>
                <a:srgbClr val="ACB3A8"/>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Kommun'!$E$15:$N$15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251D-45DC-A9F7-5D0E801A4DE7}"/>
            </c:ext>
          </c:extLst>
        </c:ser>
        <c:ser>
          <c:idx val="11"/>
          <c:order val="3"/>
          <c:tx>
            <c:strRef>
              <c:f>'10. Diagram Region &amp; Kommun'!$C$14</c:f>
              <c:strCache>
                <c:ptCount val="1"/>
              </c:strCache>
            </c:strRef>
          </c:tx>
          <c:spPr>
            <a:pattFill prst="wdUpDiag">
              <a:fgClr>
                <a:srgbClr val="5A6751"/>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Kommun'!$E$14:$N$14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251D-45DC-A9F7-5D0E801A4DE7}"/>
            </c:ext>
          </c:extLst>
        </c:ser>
        <c:ser>
          <c:idx val="10"/>
          <c:order val="4"/>
          <c:tx>
            <c:strRef>
              <c:f>'10. Diagram Region &amp; Kommun'!$C$13</c:f>
              <c:strCache>
                <c:ptCount val="1"/>
              </c:strCache>
            </c:strRef>
          </c:tx>
          <c:spPr>
            <a:pattFill prst="wdUpDiag">
              <a:fgClr>
                <a:srgbClr val="ACB3A8"/>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Kommun'!$E$13:$N$13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251D-45DC-A9F7-5D0E801A4DE7}"/>
            </c:ext>
          </c:extLst>
        </c:ser>
        <c:ser>
          <c:idx val="9"/>
          <c:order val="5"/>
          <c:tx>
            <c:strRef>
              <c:f>'10. Diagram Region &amp; Kommun'!$C$12</c:f>
              <c:strCache>
                <c:ptCount val="1"/>
              </c:strCache>
            </c:strRef>
          </c:tx>
          <c:spPr>
            <a:solidFill>
              <a:srgbClr val="5A6751"/>
            </a:solid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Kommun'!$E$12:$N$12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251D-45DC-A9F7-5D0E801A4DE7}"/>
            </c:ext>
          </c:extLst>
        </c:ser>
        <c:ser>
          <c:idx val="8"/>
          <c:order val="6"/>
          <c:tx>
            <c:strRef>
              <c:f>'10. Diagram Region &amp; Kommun'!$C$11</c:f>
              <c:strCache>
                <c:ptCount val="1"/>
              </c:strCache>
            </c:strRef>
          </c:tx>
          <c:spPr>
            <a:solidFill>
              <a:srgbClr val="ACB3A8"/>
            </a:solid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Kommun'!$E$11:$N$11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251D-45DC-A9F7-5D0E801A4DE7}"/>
            </c:ext>
          </c:extLst>
        </c:ser>
        <c:ser>
          <c:idx val="7"/>
          <c:order val="7"/>
          <c:tx>
            <c:strRef>
              <c:f>'10. Diagram Region &amp; Kommun'!$C$10</c:f>
              <c:strCache>
                <c:ptCount val="1"/>
              </c:strCache>
            </c:strRef>
          </c:tx>
          <c:spPr>
            <a:pattFill prst="wdDnDiag">
              <a:fgClr>
                <a:srgbClr val="5A6751"/>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Kommun'!$E$10:$N$10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251D-45DC-A9F7-5D0E801A4DE7}"/>
            </c:ext>
          </c:extLst>
        </c:ser>
        <c:ser>
          <c:idx val="6"/>
          <c:order val="8"/>
          <c:tx>
            <c:strRef>
              <c:f>'10. Diagram Region &amp; Kommun'!$C$9</c:f>
              <c:strCache>
                <c:ptCount val="1"/>
              </c:strCache>
            </c:strRef>
          </c:tx>
          <c:spPr>
            <a:pattFill prst="wdDnDiag">
              <a:fgClr>
                <a:srgbClr val="ACB3A8"/>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14-251D-45DC-A9F7-5D0E801A4DE7}"/>
              </c:ext>
            </c:extLst>
          </c:dPt>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Kommun'!$E$9:$N$9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251D-45DC-A9F7-5D0E801A4DE7}"/>
            </c:ext>
          </c:extLst>
        </c:ser>
        <c:ser>
          <c:idx val="5"/>
          <c:order val="9"/>
          <c:tx>
            <c:strRef>
              <c:f>'10. Diagram Region &amp; Kommun'!$C$8</c:f>
              <c:strCache>
                <c:ptCount val="1"/>
              </c:strCache>
            </c:strRef>
          </c:tx>
          <c:spPr>
            <a:pattFill prst="solidDmnd">
              <a:fgClr>
                <a:srgbClr val="5A6751"/>
              </a:fgClr>
              <a:bgClr>
                <a:schemeClr val="bg1"/>
              </a:bgClr>
            </a:pattFill>
            <a:ln>
              <a:solidFill>
                <a:schemeClr val="tx1"/>
              </a:solidFill>
            </a:ln>
            <a:effectLst/>
          </c:spPr>
          <c:invertIfNegative val="0"/>
          <c:cat>
            <c:numRef>
              <c:f>'10. Diagram Region &amp; Kommun'!$E$7:$N$7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Kommun'!$E$8:$N$8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251D-45DC-A9F7-5D0E801A4DE7}"/>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Kostnader över tid</a:t>
            </a:r>
          </a:p>
        </c:rich>
      </c:tx>
      <c:overlay val="0"/>
      <c:spPr>
        <a:noFill/>
        <a:ln>
          <a:noFill/>
        </a:ln>
        <a:effectLst/>
      </c:spPr>
    </c:title>
    <c:autoTitleDeleted val="0"/>
    <c:plotArea>
      <c:layout>
        <c:manualLayout>
          <c:layoutTarget val="inner"/>
          <c:xMode val="edge"/>
          <c:yMode val="edge"/>
          <c:x val="7.323735937794458E-2"/>
          <c:y val="0.11704923608709239"/>
          <c:w val="0.61286717412144498"/>
          <c:h val="0.80974123788551289"/>
        </c:manualLayout>
      </c:layout>
      <c:barChart>
        <c:barDir val="col"/>
        <c:grouping val="stacked"/>
        <c:varyColors val="0"/>
        <c:ser>
          <c:idx val="14"/>
          <c:order val="0"/>
          <c:tx>
            <c:strRef>
              <c:f>'10. Diagram Region &amp; Kommun'!$C$33</c:f>
              <c:strCache>
                <c:ptCount val="1"/>
              </c:strCache>
            </c:strRef>
          </c:tx>
          <c:spPr>
            <a:solidFill>
              <a:srgbClr val="E3A79C"/>
            </a:solid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Kommun'!$E$33:$N$33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C9-46AE-9623-2C4E710C1C83}"/>
            </c:ext>
          </c:extLst>
        </c:ser>
        <c:ser>
          <c:idx val="13"/>
          <c:order val="1"/>
          <c:tx>
            <c:strRef>
              <c:f>'10. Diagram Region &amp; Kommun'!$C$32</c:f>
              <c:strCache>
                <c:ptCount val="1"/>
              </c:strCache>
            </c:strRef>
          </c:tx>
          <c:spPr>
            <a:pattFill prst="solidDmnd">
              <a:fgClr>
                <a:srgbClr val="CD7A6E"/>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Kommun'!$E$32:$N$32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C9-46AE-9623-2C4E710C1C83}"/>
            </c:ext>
          </c:extLst>
        </c:ser>
        <c:ser>
          <c:idx val="12"/>
          <c:order val="2"/>
          <c:tx>
            <c:strRef>
              <c:f>'10. Diagram Region &amp; Kommun'!$C$31</c:f>
              <c:strCache>
                <c:ptCount val="1"/>
              </c:strCache>
            </c:strRef>
          </c:tx>
          <c:spPr>
            <a:pattFill prst="solidDmnd">
              <a:fgClr>
                <a:srgbClr val="E3A79C"/>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Kommun'!$E$31:$N$31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FC9-46AE-9623-2C4E710C1C83}"/>
            </c:ext>
          </c:extLst>
        </c:ser>
        <c:ser>
          <c:idx val="11"/>
          <c:order val="3"/>
          <c:tx>
            <c:strRef>
              <c:f>'10. Diagram Region &amp; Kommun'!$C$30</c:f>
              <c:strCache>
                <c:ptCount val="1"/>
              </c:strCache>
            </c:strRef>
          </c:tx>
          <c:spPr>
            <a:pattFill prst="wdUpDiag">
              <a:fgClr>
                <a:srgbClr val="CD7A6E"/>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Kommun'!$E$30:$N$30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1FC9-46AE-9623-2C4E710C1C83}"/>
            </c:ext>
          </c:extLst>
        </c:ser>
        <c:ser>
          <c:idx val="10"/>
          <c:order val="4"/>
          <c:tx>
            <c:strRef>
              <c:f>'10. Diagram Region &amp; Kommun'!$C$29</c:f>
              <c:strCache>
                <c:ptCount val="1"/>
              </c:strCache>
            </c:strRef>
          </c:tx>
          <c:spPr>
            <a:pattFill prst="wdUpDiag">
              <a:fgClr>
                <a:srgbClr val="E3A79C"/>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Kommun'!$E$29:$N$29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1FC9-46AE-9623-2C4E710C1C83}"/>
            </c:ext>
          </c:extLst>
        </c:ser>
        <c:ser>
          <c:idx val="9"/>
          <c:order val="5"/>
          <c:tx>
            <c:strRef>
              <c:f>'10. Diagram Region &amp; Kommun'!$C$28</c:f>
              <c:strCache>
                <c:ptCount val="1"/>
              </c:strCache>
            </c:strRef>
          </c:tx>
          <c:spPr>
            <a:solidFill>
              <a:srgbClr val="CD7A6E"/>
            </a:solid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Kommun'!$E$28:$N$28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1FC9-46AE-9623-2C4E710C1C83}"/>
            </c:ext>
          </c:extLst>
        </c:ser>
        <c:ser>
          <c:idx val="8"/>
          <c:order val="6"/>
          <c:tx>
            <c:strRef>
              <c:f>'10. Diagram Region &amp; Kommun'!$C$27</c:f>
              <c:strCache>
                <c:ptCount val="1"/>
              </c:strCache>
            </c:strRef>
          </c:tx>
          <c:spPr>
            <a:solidFill>
              <a:srgbClr val="E3A79C"/>
            </a:solid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Kommun'!$E$27:$N$27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1FC9-46AE-9623-2C4E710C1C83}"/>
            </c:ext>
          </c:extLst>
        </c:ser>
        <c:ser>
          <c:idx val="7"/>
          <c:order val="7"/>
          <c:tx>
            <c:strRef>
              <c:f>'10. Diagram Region &amp; Kommun'!$C$26</c:f>
              <c:strCache>
                <c:ptCount val="1"/>
              </c:strCache>
            </c:strRef>
          </c:tx>
          <c:spPr>
            <a:pattFill prst="wdDnDiag">
              <a:fgClr>
                <a:srgbClr val="CD7A6E"/>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Kommun'!$E$26:$N$26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1FC9-46AE-9623-2C4E710C1C83}"/>
            </c:ext>
          </c:extLst>
        </c:ser>
        <c:ser>
          <c:idx val="6"/>
          <c:order val="8"/>
          <c:tx>
            <c:strRef>
              <c:f>'10. Diagram Region &amp; Kommun'!$C$25</c:f>
              <c:strCache>
                <c:ptCount val="1"/>
              </c:strCache>
            </c:strRef>
          </c:tx>
          <c:spPr>
            <a:pattFill prst="wdDnDiag">
              <a:fgClr>
                <a:srgbClr val="E3A79C"/>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Kommun'!$E$25:$N$25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1FC9-46AE-9623-2C4E710C1C83}"/>
            </c:ext>
          </c:extLst>
        </c:ser>
        <c:ser>
          <c:idx val="5"/>
          <c:order val="9"/>
          <c:tx>
            <c:strRef>
              <c:f>'10. Diagram Region &amp; Kommun'!$C$24</c:f>
              <c:strCache>
                <c:ptCount val="1"/>
              </c:strCache>
            </c:strRef>
          </c:tx>
          <c:spPr>
            <a:pattFill prst="solidDmnd">
              <a:fgClr>
                <a:srgbClr val="CD7A6E"/>
              </a:fgClr>
              <a:bgClr>
                <a:schemeClr val="bg1"/>
              </a:bgClr>
            </a:pattFill>
            <a:ln>
              <a:solidFill>
                <a:schemeClr val="tx1"/>
              </a:solidFill>
            </a:ln>
            <a:effectLst/>
          </c:spPr>
          <c:invertIfNegative val="0"/>
          <c:cat>
            <c:numRef>
              <c:f>'10. Diagram Region &amp; Kommun'!$E$23:$N$23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Kommun'!$E$24:$N$24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3-1FC9-46AE-9623-2C4E710C1C83}"/>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0"/>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'10. Diagram Region &amp; Kommun'!$C$39</c:f>
              <c:strCache>
                <c:ptCount val="1"/>
                <c:pt idx="0">
                  <c:v>Nettonytta</c:v>
                </c:pt>
              </c:strCache>
            </c:strRef>
          </c:tx>
          <c:spPr>
            <a:ln w="28575" cap="rnd">
              <a:solidFill>
                <a:schemeClr val="accent1"/>
              </a:solidFill>
              <a:round/>
            </a:ln>
            <a:effectLst/>
          </c:spPr>
          <c:marker>
            <c:symbol val="none"/>
          </c:marker>
          <c:cat>
            <c:numRef>
              <c:f>'10. Diagram Region &amp; Kommun'!$E$38:$N$38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'10. Diagram Region &amp; Kommun'!$E$39:$N$39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183-4606-8312-0200C505B05A}"/>
            </c:ext>
          </c:extLst>
        </c:ser>
        <c:dLbls>
          <c:showLegendKey val="0"/>
          <c:showVal val="0"/>
          <c:showCatName val="0"/>
          <c:showSerName val="0"/>
          <c:showPercent val="0"/>
          <c:showBubbleSize val="0"/>
        </c:dLbls>
        <c:smooth val="0"/>
        <c:axId val="701439695"/>
        <c:axId val="701436367"/>
      </c:lineChart>
      <c:catAx>
        <c:axId val="70143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6367"/>
        <c:crosses val="autoZero"/>
        <c:auto val="1"/>
        <c:lblAlgn val="ctr"/>
        <c:lblOffset val="100"/>
        <c:noMultiLvlLbl val="0"/>
      </c:catAx>
      <c:valAx>
        <c:axId val="701436367"/>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Nyttor över tid</a:t>
            </a:r>
          </a:p>
        </c:rich>
      </c:tx>
      <c:overlay val="0"/>
      <c:spPr>
        <a:noFill/>
        <a:ln>
          <a:noFill/>
        </a:ln>
        <a:effectLst/>
      </c:spPr>
    </c:title>
    <c:autoTitleDeleted val="0"/>
    <c:plotArea>
      <c:layout>
        <c:manualLayout>
          <c:layoutTarget val="inner"/>
          <c:xMode val="edge"/>
          <c:yMode val="edge"/>
          <c:x val="5.1747502005609264E-2"/>
          <c:y val="0.1511249906879818"/>
          <c:w val="0.63493655115528658"/>
          <c:h val="0.74961087300912344"/>
        </c:manualLayout>
      </c:layout>
      <c:barChart>
        <c:barDir val="col"/>
        <c:grouping val="stacked"/>
        <c:varyColors val="0"/>
        <c:ser>
          <c:idx val="14"/>
          <c:order val="0"/>
          <c:tx>
            <c:strRef>
              <c:f>'11. Diagram Invånare'!$C$17</c:f>
              <c:strCache>
                <c:ptCount val="1"/>
              </c:strCache>
            </c:strRef>
          </c:tx>
          <c:spPr>
            <a:pattFill prst="wdDnDiag">
              <a:fgClr>
                <a:srgbClr val="ACB3A8"/>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Invånare'!$E$17:$N$17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3-6040-46AB-A051-FA36DB74D44A}"/>
            </c:ext>
          </c:extLst>
        </c:ser>
        <c:ser>
          <c:idx val="13"/>
          <c:order val="1"/>
          <c:tx>
            <c:strRef>
              <c:f>'11. Diagram Invånare'!$C$16</c:f>
              <c:strCache>
                <c:ptCount val="1"/>
              </c:strCache>
            </c:strRef>
          </c:tx>
          <c:spPr>
            <a:pattFill prst="solidDmnd">
              <a:fgClr>
                <a:srgbClr val="5A6751"/>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Invånare'!$E$16:$N$16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6040-46AB-A051-FA36DB74D44A}"/>
            </c:ext>
          </c:extLst>
        </c:ser>
        <c:ser>
          <c:idx val="12"/>
          <c:order val="2"/>
          <c:tx>
            <c:strRef>
              <c:f>'11. Diagram Invånare'!$C$15</c:f>
              <c:strCache>
                <c:ptCount val="1"/>
              </c:strCache>
            </c:strRef>
          </c:tx>
          <c:spPr>
            <a:pattFill prst="solidDmnd">
              <a:fgClr>
                <a:srgbClr val="ACB3A8"/>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Invånare'!$E$15:$N$15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7-6040-46AB-A051-FA36DB74D44A}"/>
            </c:ext>
          </c:extLst>
        </c:ser>
        <c:ser>
          <c:idx val="11"/>
          <c:order val="3"/>
          <c:tx>
            <c:strRef>
              <c:f>'11. Diagram Invånare'!$C$14</c:f>
              <c:strCache>
                <c:ptCount val="1"/>
              </c:strCache>
            </c:strRef>
          </c:tx>
          <c:spPr>
            <a:pattFill prst="wdUpDiag">
              <a:fgClr>
                <a:srgbClr val="5A6751"/>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Invånare'!$E$14:$N$14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9-6040-46AB-A051-FA36DB74D44A}"/>
            </c:ext>
          </c:extLst>
        </c:ser>
        <c:ser>
          <c:idx val="10"/>
          <c:order val="4"/>
          <c:tx>
            <c:strRef>
              <c:f>'11. Diagram Invånare'!$C$13</c:f>
              <c:strCache>
                <c:ptCount val="1"/>
              </c:strCache>
            </c:strRef>
          </c:tx>
          <c:spPr>
            <a:pattFill prst="wdUpDiag">
              <a:fgClr>
                <a:srgbClr val="ACB3A8"/>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Invånare'!$E$13:$N$13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B-6040-46AB-A051-FA36DB74D44A}"/>
            </c:ext>
          </c:extLst>
        </c:ser>
        <c:ser>
          <c:idx val="9"/>
          <c:order val="5"/>
          <c:tx>
            <c:strRef>
              <c:f>'11. Diagram Invånare'!$C$12</c:f>
              <c:strCache>
                <c:ptCount val="1"/>
              </c:strCache>
            </c:strRef>
          </c:tx>
          <c:spPr>
            <a:solidFill>
              <a:srgbClr val="5A6751"/>
            </a:solid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Invånare'!$E$12:$N$12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D-6040-46AB-A051-FA36DB74D44A}"/>
            </c:ext>
          </c:extLst>
        </c:ser>
        <c:ser>
          <c:idx val="8"/>
          <c:order val="6"/>
          <c:tx>
            <c:strRef>
              <c:f>'11. Diagram Invånare'!$C$11</c:f>
              <c:strCache>
                <c:ptCount val="1"/>
              </c:strCache>
            </c:strRef>
          </c:tx>
          <c:spPr>
            <a:solidFill>
              <a:srgbClr val="ACB3A8"/>
            </a:solid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Invånare'!$E$11:$N$11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F-6040-46AB-A051-FA36DB74D44A}"/>
            </c:ext>
          </c:extLst>
        </c:ser>
        <c:ser>
          <c:idx val="7"/>
          <c:order val="7"/>
          <c:tx>
            <c:strRef>
              <c:f>'11. Diagram Invånare'!$C$10</c:f>
              <c:strCache>
                <c:ptCount val="1"/>
              </c:strCache>
            </c:strRef>
          </c:tx>
          <c:spPr>
            <a:pattFill prst="wdDnDiag">
              <a:fgClr>
                <a:srgbClr val="5A6751"/>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Invånare'!$E$10:$N$10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1-6040-46AB-A051-FA36DB74D44A}"/>
            </c:ext>
          </c:extLst>
        </c:ser>
        <c:ser>
          <c:idx val="6"/>
          <c:order val="8"/>
          <c:tx>
            <c:strRef>
              <c:f>'11. Diagram Invånare'!$C$9</c:f>
              <c:strCache>
                <c:ptCount val="1"/>
              </c:strCache>
            </c:strRef>
          </c:tx>
          <c:spPr>
            <a:pattFill prst="wdDnDiag">
              <a:fgClr>
                <a:srgbClr val="ACB3A8"/>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34-6040-46AB-A051-FA36DB74D44A}"/>
              </c:ext>
            </c:extLst>
          </c:dPt>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Invånare'!$E$9:$N$9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5-6040-46AB-A051-FA36DB74D44A}"/>
            </c:ext>
          </c:extLst>
        </c:ser>
        <c:ser>
          <c:idx val="5"/>
          <c:order val="9"/>
          <c:tx>
            <c:strRef>
              <c:f>'11. Diagram Invånare'!$C$8</c:f>
              <c:strCache>
                <c:ptCount val="1"/>
              </c:strCache>
            </c:strRef>
          </c:tx>
          <c:spPr>
            <a:pattFill prst="solidDmnd">
              <a:fgClr>
                <a:srgbClr val="5A6751"/>
              </a:fgClr>
              <a:bgClr>
                <a:schemeClr val="bg1"/>
              </a:bgClr>
            </a:pattFill>
            <a:ln>
              <a:solidFill>
                <a:schemeClr val="tx1"/>
              </a:solidFill>
            </a:ln>
            <a:effectLst/>
          </c:spPr>
          <c:invertIfNegative val="0"/>
          <c:cat>
            <c:numRef>
              <c:f>'11. Diagram Invånare'!$E$7:$N$7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Invånare'!$E$8:$N$8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37-6040-46AB-A051-FA36DB74D44A}"/>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Kostnader över tid</a:t>
            </a:r>
          </a:p>
        </c:rich>
      </c:tx>
      <c:overlay val="0"/>
      <c:spPr>
        <a:noFill/>
        <a:ln>
          <a:noFill/>
        </a:ln>
        <a:effectLst/>
      </c:spPr>
    </c:title>
    <c:autoTitleDeleted val="0"/>
    <c:plotArea>
      <c:layout>
        <c:manualLayout>
          <c:layoutTarget val="inner"/>
          <c:xMode val="edge"/>
          <c:yMode val="edge"/>
          <c:x val="7.323735937794458E-2"/>
          <c:y val="0.11704923608709239"/>
          <c:w val="0.61286717412144498"/>
          <c:h val="0.80974123788551289"/>
        </c:manualLayout>
      </c:layout>
      <c:barChart>
        <c:barDir val="col"/>
        <c:grouping val="stacked"/>
        <c:varyColors val="0"/>
        <c:ser>
          <c:idx val="14"/>
          <c:order val="0"/>
          <c:tx>
            <c:strRef>
              <c:f>'11. Diagram Invånare'!$C$33</c:f>
              <c:strCache>
                <c:ptCount val="1"/>
              </c:strCache>
            </c:strRef>
          </c:tx>
          <c:spPr>
            <a:solidFill>
              <a:srgbClr val="E3A79C"/>
            </a:solid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Invånare'!$E$33:$N$33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9D-4821-8820-889641D10C2A}"/>
            </c:ext>
          </c:extLst>
        </c:ser>
        <c:ser>
          <c:idx val="13"/>
          <c:order val="1"/>
          <c:tx>
            <c:strRef>
              <c:f>'11. Diagram Invånare'!$C$32</c:f>
              <c:strCache>
                <c:ptCount val="1"/>
              </c:strCache>
            </c:strRef>
          </c:tx>
          <c:spPr>
            <a:pattFill prst="solidDmnd">
              <a:fgClr>
                <a:srgbClr val="CD7A6E"/>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Invånare'!$E$32:$N$32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9D-4821-8820-889641D10C2A}"/>
            </c:ext>
          </c:extLst>
        </c:ser>
        <c:ser>
          <c:idx val="12"/>
          <c:order val="2"/>
          <c:tx>
            <c:strRef>
              <c:f>'11. Diagram Invånare'!$C$31</c:f>
              <c:strCache>
                <c:ptCount val="1"/>
              </c:strCache>
            </c:strRef>
          </c:tx>
          <c:spPr>
            <a:pattFill prst="solidDmnd">
              <a:fgClr>
                <a:srgbClr val="E3A79C"/>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Invånare'!$E$31:$N$31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89D-4821-8820-889641D10C2A}"/>
            </c:ext>
          </c:extLst>
        </c:ser>
        <c:ser>
          <c:idx val="11"/>
          <c:order val="3"/>
          <c:tx>
            <c:strRef>
              <c:f>'11. Diagram Invånare'!$C$30</c:f>
              <c:strCache>
                <c:ptCount val="1"/>
              </c:strCache>
            </c:strRef>
          </c:tx>
          <c:spPr>
            <a:pattFill prst="wdUpDiag">
              <a:fgClr>
                <a:srgbClr val="CD7A6E"/>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Invånare'!$E$30:$N$30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089D-4821-8820-889641D10C2A}"/>
            </c:ext>
          </c:extLst>
        </c:ser>
        <c:ser>
          <c:idx val="10"/>
          <c:order val="4"/>
          <c:tx>
            <c:strRef>
              <c:f>'11. Diagram Invånare'!$C$29</c:f>
              <c:strCache>
                <c:ptCount val="1"/>
              </c:strCache>
            </c:strRef>
          </c:tx>
          <c:spPr>
            <a:pattFill prst="wdUpDiag">
              <a:fgClr>
                <a:srgbClr val="E3A79C"/>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Invånare'!$E$29:$N$29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089D-4821-8820-889641D10C2A}"/>
            </c:ext>
          </c:extLst>
        </c:ser>
        <c:ser>
          <c:idx val="9"/>
          <c:order val="5"/>
          <c:tx>
            <c:strRef>
              <c:f>'11. Diagram Invånare'!$C$28</c:f>
              <c:strCache>
                <c:ptCount val="1"/>
              </c:strCache>
            </c:strRef>
          </c:tx>
          <c:spPr>
            <a:solidFill>
              <a:srgbClr val="CD7A6E"/>
            </a:solid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Invånare'!$E$28:$N$28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089D-4821-8820-889641D10C2A}"/>
            </c:ext>
          </c:extLst>
        </c:ser>
        <c:ser>
          <c:idx val="8"/>
          <c:order val="6"/>
          <c:tx>
            <c:strRef>
              <c:f>'11. Diagram Invånare'!$C$27</c:f>
              <c:strCache>
                <c:ptCount val="1"/>
              </c:strCache>
            </c:strRef>
          </c:tx>
          <c:spPr>
            <a:solidFill>
              <a:srgbClr val="E3A79C"/>
            </a:solid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Invånare'!$E$27:$N$27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089D-4821-8820-889641D10C2A}"/>
            </c:ext>
          </c:extLst>
        </c:ser>
        <c:ser>
          <c:idx val="7"/>
          <c:order val="7"/>
          <c:tx>
            <c:strRef>
              <c:f>'11. Diagram Invånare'!$C$26</c:f>
              <c:strCache>
                <c:ptCount val="1"/>
              </c:strCache>
            </c:strRef>
          </c:tx>
          <c:spPr>
            <a:pattFill prst="wdDnDiag">
              <a:fgClr>
                <a:srgbClr val="CD7A6E"/>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Invånare'!$E$26:$N$26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089D-4821-8820-889641D10C2A}"/>
            </c:ext>
          </c:extLst>
        </c:ser>
        <c:ser>
          <c:idx val="6"/>
          <c:order val="8"/>
          <c:tx>
            <c:strRef>
              <c:f>'11. Diagram Invånare'!$C$25</c:f>
              <c:strCache>
                <c:ptCount val="1"/>
              </c:strCache>
            </c:strRef>
          </c:tx>
          <c:spPr>
            <a:pattFill prst="wdDnDiag">
              <a:fgClr>
                <a:srgbClr val="E3A79C"/>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Invånare'!$E$25:$N$25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089D-4821-8820-889641D10C2A}"/>
            </c:ext>
          </c:extLst>
        </c:ser>
        <c:ser>
          <c:idx val="5"/>
          <c:order val="9"/>
          <c:tx>
            <c:strRef>
              <c:f>'11. Diagram Invånare'!$C$24</c:f>
              <c:strCache>
                <c:ptCount val="1"/>
              </c:strCache>
            </c:strRef>
          </c:tx>
          <c:spPr>
            <a:pattFill prst="solidDmnd">
              <a:fgClr>
                <a:srgbClr val="CD7A6E"/>
              </a:fgClr>
              <a:bgClr>
                <a:schemeClr val="bg1"/>
              </a:bgClr>
            </a:pattFill>
            <a:ln>
              <a:solidFill>
                <a:schemeClr val="tx1"/>
              </a:solidFill>
            </a:ln>
            <a:effectLst/>
          </c:spPr>
          <c:invertIfNegative val="0"/>
          <c:cat>
            <c:numRef>
              <c:f>'11. Diagram Invånare'!$E$23:$N$23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Invånare'!$E$24:$N$24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3-089D-4821-8820-889641D10C2A}"/>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'11. Diagram Invånare'!$C$39</c:f>
              <c:strCache>
                <c:ptCount val="1"/>
                <c:pt idx="0">
                  <c:v>Nettonytta</c:v>
                </c:pt>
              </c:strCache>
            </c:strRef>
          </c:tx>
          <c:spPr>
            <a:ln w="28575" cap="rnd">
              <a:solidFill>
                <a:schemeClr val="accent1"/>
              </a:solidFill>
              <a:round/>
            </a:ln>
            <a:effectLst/>
          </c:spPr>
          <c:marker>
            <c:symbol val="none"/>
          </c:marker>
          <c:cat>
            <c:numRef>
              <c:f>'11. Diagram Invånare'!$E$38:$N$38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'11. Diagram Invånare'!$E$39:$N$39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28B-469E-87A5-855F79FCE04A}"/>
            </c:ext>
          </c:extLst>
        </c:ser>
        <c:dLbls>
          <c:showLegendKey val="0"/>
          <c:showVal val="0"/>
          <c:showCatName val="0"/>
          <c:showSerName val="0"/>
          <c:showPercent val="0"/>
          <c:showBubbleSize val="0"/>
        </c:dLbls>
        <c:smooth val="0"/>
        <c:axId val="701439695"/>
        <c:axId val="701436367"/>
      </c:lineChart>
      <c:catAx>
        <c:axId val="70143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6367"/>
        <c:crosses val="autoZero"/>
        <c:auto val="1"/>
        <c:lblAlgn val="ctr"/>
        <c:lblOffset val="100"/>
        <c:noMultiLvlLbl val="0"/>
      </c:catAx>
      <c:valAx>
        <c:axId val="701436367"/>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Nyttor över tid</a:t>
            </a:r>
          </a:p>
        </c:rich>
      </c:tx>
      <c:overlay val="0"/>
      <c:spPr>
        <a:noFill/>
        <a:ln>
          <a:noFill/>
        </a:ln>
        <a:effectLst/>
      </c:spPr>
    </c:title>
    <c:autoTitleDeleted val="0"/>
    <c:plotArea>
      <c:layout>
        <c:manualLayout>
          <c:layoutTarget val="inner"/>
          <c:xMode val="edge"/>
          <c:yMode val="edge"/>
          <c:x val="5.1747502005609264E-2"/>
          <c:y val="0.1511249906879818"/>
          <c:w val="0.63216454868580341"/>
          <c:h val="0.74961087300912344"/>
        </c:manualLayout>
      </c:layout>
      <c:barChart>
        <c:barDir val="col"/>
        <c:grouping val="stacked"/>
        <c:varyColors val="0"/>
        <c:ser>
          <c:idx val="14"/>
          <c:order val="0"/>
          <c:tx>
            <c:strRef>
              <c:f>'12. Diagram Samhälle'!$C$17</c:f>
              <c:strCache>
                <c:ptCount val="1"/>
              </c:strCache>
            </c:strRef>
          </c:tx>
          <c:spPr>
            <a:pattFill prst="wdDnDiag">
              <a:fgClr>
                <a:srgbClr val="ACB3A8"/>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Samhälle'!$E$17:$N$17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17-4E94-80F2-D0915F976D40}"/>
            </c:ext>
          </c:extLst>
        </c:ser>
        <c:ser>
          <c:idx val="13"/>
          <c:order val="1"/>
          <c:tx>
            <c:strRef>
              <c:f>'12. Diagram Samhälle'!$C$16</c:f>
              <c:strCache>
                <c:ptCount val="1"/>
              </c:strCache>
            </c:strRef>
          </c:tx>
          <c:spPr>
            <a:pattFill prst="solidDmnd">
              <a:fgClr>
                <a:srgbClr val="5A6751"/>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Samhälle'!$E$16:$N$16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017-4E94-80F2-D0915F976D40}"/>
            </c:ext>
          </c:extLst>
        </c:ser>
        <c:ser>
          <c:idx val="12"/>
          <c:order val="2"/>
          <c:tx>
            <c:strRef>
              <c:f>'12. Diagram Samhälle'!$C$15</c:f>
              <c:strCache>
                <c:ptCount val="1"/>
              </c:strCache>
            </c:strRef>
          </c:tx>
          <c:spPr>
            <a:pattFill prst="solidDmnd">
              <a:fgClr>
                <a:srgbClr val="ACB3A8"/>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Samhälle'!$E$15:$N$15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4017-4E94-80F2-D0915F976D40}"/>
            </c:ext>
          </c:extLst>
        </c:ser>
        <c:ser>
          <c:idx val="11"/>
          <c:order val="3"/>
          <c:tx>
            <c:strRef>
              <c:f>'12. Diagram Samhälle'!$C$14</c:f>
              <c:strCache>
                <c:ptCount val="1"/>
              </c:strCache>
            </c:strRef>
          </c:tx>
          <c:spPr>
            <a:pattFill prst="wdUpDiag">
              <a:fgClr>
                <a:srgbClr val="5A6751"/>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Samhälle'!$E$14:$N$14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4017-4E94-80F2-D0915F976D40}"/>
            </c:ext>
          </c:extLst>
        </c:ser>
        <c:ser>
          <c:idx val="10"/>
          <c:order val="4"/>
          <c:tx>
            <c:strRef>
              <c:f>'12. Diagram Samhälle'!$C$13</c:f>
              <c:strCache>
                <c:ptCount val="1"/>
              </c:strCache>
            </c:strRef>
          </c:tx>
          <c:spPr>
            <a:pattFill prst="wdUpDiag">
              <a:fgClr>
                <a:srgbClr val="ACB3A8"/>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Samhälle'!$E$13:$N$13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4017-4E94-80F2-D0915F976D40}"/>
            </c:ext>
          </c:extLst>
        </c:ser>
        <c:ser>
          <c:idx val="9"/>
          <c:order val="5"/>
          <c:tx>
            <c:strRef>
              <c:f>'12. Diagram Samhälle'!$C$12</c:f>
              <c:strCache>
                <c:ptCount val="1"/>
              </c:strCache>
            </c:strRef>
          </c:tx>
          <c:spPr>
            <a:solidFill>
              <a:srgbClr val="5A6751"/>
            </a:solid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Samhälle'!$E$12:$N$12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4017-4E94-80F2-D0915F976D40}"/>
            </c:ext>
          </c:extLst>
        </c:ser>
        <c:ser>
          <c:idx val="8"/>
          <c:order val="6"/>
          <c:tx>
            <c:strRef>
              <c:f>'12. Diagram Samhälle'!$C$11</c:f>
              <c:strCache>
                <c:ptCount val="1"/>
              </c:strCache>
            </c:strRef>
          </c:tx>
          <c:spPr>
            <a:solidFill>
              <a:srgbClr val="ACB3A8"/>
            </a:solid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Samhälle'!$E$11:$N$11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4017-4E94-80F2-D0915F976D40}"/>
            </c:ext>
          </c:extLst>
        </c:ser>
        <c:ser>
          <c:idx val="7"/>
          <c:order val="7"/>
          <c:tx>
            <c:strRef>
              <c:f>'12. Diagram Samhälle'!$C$10</c:f>
              <c:strCache>
                <c:ptCount val="1"/>
              </c:strCache>
            </c:strRef>
          </c:tx>
          <c:spPr>
            <a:pattFill prst="wdDnDiag">
              <a:fgClr>
                <a:srgbClr val="5A6751"/>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Samhälle'!$E$10:$N$10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4017-4E94-80F2-D0915F976D40}"/>
            </c:ext>
          </c:extLst>
        </c:ser>
        <c:ser>
          <c:idx val="6"/>
          <c:order val="8"/>
          <c:tx>
            <c:strRef>
              <c:f>'12. Diagram Samhälle'!$C$9</c:f>
              <c:strCache>
                <c:ptCount val="1"/>
              </c:strCache>
            </c:strRef>
          </c:tx>
          <c:spPr>
            <a:pattFill prst="wdDnDiag">
              <a:fgClr>
                <a:srgbClr val="ACB3A8"/>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14-4017-4E94-80F2-D0915F976D40}"/>
              </c:ext>
            </c:extLst>
          </c:dPt>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Samhälle'!$E$9:$N$9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4017-4E94-80F2-D0915F976D40}"/>
            </c:ext>
          </c:extLst>
        </c:ser>
        <c:ser>
          <c:idx val="5"/>
          <c:order val="9"/>
          <c:tx>
            <c:strRef>
              <c:f>'12. Diagram Samhälle'!$C$8</c:f>
              <c:strCache>
                <c:ptCount val="1"/>
              </c:strCache>
            </c:strRef>
          </c:tx>
          <c:spPr>
            <a:pattFill prst="solidDmnd">
              <a:fgClr>
                <a:srgbClr val="5A6751"/>
              </a:fgClr>
              <a:bgClr>
                <a:schemeClr val="bg1"/>
              </a:bgClr>
            </a:pattFill>
            <a:ln>
              <a:solidFill>
                <a:schemeClr val="tx1"/>
              </a:solidFill>
            </a:ln>
            <a:effectLst/>
          </c:spPr>
          <c:invertIfNegative val="0"/>
          <c:cat>
            <c:numRef>
              <c:f>'12. Diagram Samhälle'!$E$7:$N$7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Samhälle'!$E$8:$N$8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4017-4E94-80F2-D0915F976D40}"/>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sv-SE"/>
              <a:t>Kostnader över tid</a:t>
            </a:r>
          </a:p>
        </c:rich>
      </c:tx>
      <c:overlay val="0"/>
      <c:spPr>
        <a:noFill/>
        <a:ln>
          <a:noFill/>
        </a:ln>
        <a:effectLst/>
      </c:spPr>
    </c:title>
    <c:autoTitleDeleted val="0"/>
    <c:plotArea>
      <c:layout>
        <c:manualLayout>
          <c:layoutTarget val="inner"/>
          <c:xMode val="edge"/>
          <c:yMode val="edge"/>
          <c:x val="7.323735937794458E-2"/>
          <c:y val="0.11704923608709239"/>
          <c:w val="0.61286717412144498"/>
          <c:h val="0.80974123788551289"/>
        </c:manualLayout>
      </c:layout>
      <c:barChart>
        <c:barDir val="col"/>
        <c:grouping val="stacked"/>
        <c:varyColors val="0"/>
        <c:ser>
          <c:idx val="14"/>
          <c:order val="0"/>
          <c:tx>
            <c:strRef>
              <c:f>'12. Diagram Samhälle'!$C$33</c:f>
              <c:strCache>
                <c:ptCount val="1"/>
              </c:strCache>
            </c:strRef>
          </c:tx>
          <c:spPr>
            <a:solidFill>
              <a:srgbClr val="E3A79C"/>
            </a:solid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Samhälle'!$E$33:$N$33</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E9-4775-9F50-BECDB51A4129}"/>
            </c:ext>
          </c:extLst>
        </c:ser>
        <c:ser>
          <c:idx val="13"/>
          <c:order val="1"/>
          <c:tx>
            <c:strRef>
              <c:f>'12. Diagram Samhälle'!$C$32</c:f>
              <c:strCache>
                <c:ptCount val="1"/>
              </c:strCache>
            </c:strRef>
          </c:tx>
          <c:spPr>
            <a:pattFill prst="solidDmnd">
              <a:fgClr>
                <a:srgbClr val="CD7A6E"/>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Samhälle'!$E$32:$N$32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E9-4775-9F50-BECDB51A4129}"/>
            </c:ext>
          </c:extLst>
        </c:ser>
        <c:ser>
          <c:idx val="12"/>
          <c:order val="2"/>
          <c:tx>
            <c:strRef>
              <c:f>'12. Diagram Samhälle'!$C$31</c:f>
              <c:strCache>
                <c:ptCount val="1"/>
              </c:strCache>
            </c:strRef>
          </c:tx>
          <c:spPr>
            <a:pattFill prst="solidDmnd">
              <a:fgClr>
                <a:srgbClr val="E3A79C"/>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Samhälle'!$E$31:$N$31</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3E9-4775-9F50-BECDB51A4129}"/>
            </c:ext>
          </c:extLst>
        </c:ser>
        <c:ser>
          <c:idx val="11"/>
          <c:order val="3"/>
          <c:tx>
            <c:strRef>
              <c:f>'12. Diagram Samhälle'!$C$30</c:f>
              <c:strCache>
                <c:ptCount val="1"/>
              </c:strCache>
            </c:strRef>
          </c:tx>
          <c:spPr>
            <a:pattFill prst="wdUpDiag">
              <a:fgClr>
                <a:srgbClr val="CD7A6E"/>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Samhälle'!$E$30:$N$30</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C3E9-4775-9F50-BECDB51A4129}"/>
            </c:ext>
          </c:extLst>
        </c:ser>
        <c:ser>
          <c:idx val="10"/>
          <c:order val="4"/>
          <c:tx>
            <c:strRef>
              <c:f>'12. Diagram Samhälle'!$C$29</c:f>
              <c:strCache>
                <c:ptCount val="1"/>
              </c:strCache>
            </c:strRef>
          </c:tx>
          <c:spPr>
            <a:pattFill prst="wdUpDiag">
              <a:fgClr>
                <a:srgbClr val="E3A79C"/>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Samhälle'!$E$29:$N$29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C3E9-4775-9F50-BECDB51A4129}"/>
            </c:ext>
          </c:extLst>
        </c:ser>
        <c:ser>
          <c:idx val="9"/>
          <c:order val="5"/>
          <c:tx>
            <c:strRef>
              <c:f>'12. Diagram Samhälle'!$C$28</c:f>
              <c:strCache>
                <c:ptCount val="1"/>
              </c:strCache>
            </c:strRef>
          </c:tx>
          <c:spPr>
            <a:solidFill>
              <a:srgbClr val="CD7A6E"/>
            </a:solid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Samhälle'!$E$28:$N$28</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C3E9-4775-9F50-BECDB51A4129}"/>
            </c:ext>
          </c:extLst>
        </c:ser>
        <c:ser>
          <c:idx val="8"/>
          <c:order val="6"/>
          <c:tx>
            <c:strRef>
              <c:f>'12. Diagram Samhälle'!$C$27</c:f>
              <c:strCache>
                <c:ptCount val="1"/>
              </c:strCache>
            </c:strRef>
          </c:tx>
          <c:spPr>
            <a:solidFill>
              <a:srgbClr val="E3A79C"/>
            </a:solid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Samhälle'!$E$27:$N$27</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C3E9-4775-9F50-BECDB51A4129}"/>
            </c:ext>
          </c:extLst>
        </c:ser>
        <c:ser>
          <c:idx val="7"/>
          <c:order val="7"/>
          <c:tx>
            <c:strRef>
              <c:f>'12. Diagram Samhälle'!$C$26</c:f>
              <c:strCache>
                <c:ptCount val="1"/>
              </c:strCache>
            </c:strRef>
          </c:tx>
          <c:spPr>
            <a:pattFill prst="wdDnDiag">
              <a:fgClr>
                <a:srgbClr val="CD7A6E"/>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Samhälle'!$E$26:$N$26</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F-C3E9-4775-9F50-BECDB51A4129}"/>
            </c:ext>
          </c:extLst>
        </c:ser>
        <c:ser>
          <c:idx val="6"/>
          <c:order val="8"/>
          <c:tx>
            <c:strRef>
              <c:f>'12. Diagram Samhälle'!$C$25</c:f>
              <c:strCache>
                <c:ptCount val="1"/>
              </c:strCache>
            </c:strRef>
          </c:tx>
          <c:spPr>
            <a:pattFill prst="wdDnDiag">
              <a:fgClr>
                <a:srgbClr val="E3A79C"/>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Samhälle'!$E$25:$N$25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C3E9-4775-9F50-BECDB51A4129}"/>
            </c:ext>
          </c:extLst>
        </c:ser>
        <c:ser>
          <c:idx val="5"/>
          <c:order val="9"/>
          <c:tx>
            <c:strRef>
              <c:f>'12. Diagram Samhälle'!$C$24</c:f>
              <c:strCache>
                <c:ptCount val="1"/>
              </c:strCache>
            </c:strRef>
          </c:tx>
          <c:spPr>
            <a:pattFill prst="solidDmnd">
              <a:fgClr>
                <a:srgbClr val="CD7A6E"/>
              </a:fgClr>
              <a:bgClr>
                <a:schemeClr val="bg1"/>
              </a:bgClr>
            </a:pattFill>
            <a:ln>
              <a:solidFill>
                <a:schemeClr val="tx1"/>
              </a:solidFill>
            </a:ln>
            <a:effectLst/>
          </c:spPr>
          <c:invertIfNegative val="0"/>
          <c:cat>
            <c:numRef>
              <c:f>'12. Diagram Samhälle'!$E$23:$N$23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Samhälle'!$E$24:$N$24</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3-C3E9-4775-9F50-BECDB51A4129}"/>
            </c:ext>
          </c:extLst>
        </c:ser>
        <c:dLbls>
          <c:showLegendKey val="0"/>
          <c:showVal val="0"/>
          <c:showCatName val="0"/>
          <c:showSerName val="0"/>
          <c:showPercent val="0"/>
          <c:showBubbleSize val="0"/>
        </c:dLbls>
        <c:gapWidth val="150"/>
        <c:overlap val="100"/>
        <c:axId val="1831998896"/>
        <c:axId val="1831995984"/>
      </c:barChart>
      <c:catAx>
        <c:axId val="18319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5984"/>
        <c:crosses val="autoZero"/>
        <c:auto val="1"/>
        <c:lblAlgn val="ctr"/>
        <c:lblOffset val="100"/>
        <c:noMultiLvlLbl val="0"/>
      </c:catAx>
      <c:valAx>
        <c:axId val="1831995984"/>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1831998896"/>
        <c:crosses val="autoZero"/>
        <c:crossBetween val="between"/>
      </c:valAx>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zero"/>
    <c:showDLblsOverMax val="0"/>
    <c:extLst/>
  </c:chart>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'12. Diagram Samhälle'!$C$39</c:f>
              <c:strCache>
                <c:ptCount val="1"/>
                <c:pt idx="0">
                  <c:v>Nettonytta</c:v>
                </c:pt>
              </c:strCache>
            </c:strRef>
          </c:tx>
          <c:spPr>
            <a:ln w="28575" cap="rnd">
              <a:solidFill>
                <a:schemeClr val="accent1"/>
              </a:solidFill>
              <a:round/>
            </a:ln>
            <a:effectLst/>
          </c:spPr>
          <c:marker>
            <c:symbol val="none"/>
          </c:marker>
          <c:cat>
            <c:numRef>
              <c:f>'12. Diagram Samhälle'!$E$38:$N$38</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'12. Diagram Samhälle'!$E$39:$N$39</c:f>
              <c:numCache>
                <c:formatCode>_-* #\ ##0_-;\-* #\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2CD-47E0-88ED-58B16DD74A1D}"/>
            </c:ext>
          </c:extLst>
        </c:ser>
        <c:dLbls>
          <c:showLegendKey val="0"/>
          <c:showVal val="0"/>
          <c:showCatName val="0"/>
          <c:showSerName val="0"/>
          <c:showPercent val="0"/>
          <c:showBubbleSize val="0"/>
        </c:dLbls>
        <c:smooth val="0"/>
        <c:axId val="701439695"/>
        <c:axId val="701436367"/>
      </c:lineChart>
      <c:catAx>
        <c:axId val="70143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6367"/>
        <c:crosses val="autoZero"/>
        <c:auto val="1"/>
        <c:lblAlgn val="ctr"/>
        <c:lblOffset val="100"/>
        <c:noMultiLvlLbl val="0"/>
      </c:catAx>
      <c:valAx>
        <c:axId val="701436367"/>
        <c:scaling>
          <c:orientation val="minMax"/>
        </c:scaling>
        <c:delete val="0"/>
        <c:axPos val="l"/>
        <c:majorGridlines>
          <c:spPr>
            <a:ln w="9525" cap="flat" cmpd="sng" algn="ctr">
              <a:solidFill>
                <a:schemeClr val="tx1">
                  <a:lumMod val="15000"/>
                  <a:lumOff val="85000"/>
                </a:schemeClr>
              </a:solidFill>
              <a:round/>
            </a:ln>
            <a:effectLst/>
          </c:spPr>
        </c:majorGridlines>
        <c:numFmt formatCode="#\ ##0\ \t\k\r"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01439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2. Kvantifierbara nyttor'!A1"/><Relationship Id="rId7" Type="http://schemas.openxmlformats.org/officeDocument/2006/relationships/hyperlink" Target="#'6. Sammanst&#228;llning'!A1"/><Relationship Id="rId2" Type="http://schemas.openxmlformats.org/officeDocument/2006/relationships/hyperlink" Target="#'4. Kostnader'!A1"/><Relationship Id="rId1" Type="http://schemas.openxmlformats.org/officeDocument/2006/relationships/hyperlink" Target="#'1. Indata'!A1"/><Relationship Id="rId6" Type="http://schemas.openxmlformats.org/officeDocument/2006/relationships/hyperlink" Target="#'5. Risk- &amp; Hinderanalys'!A1"/><Relationship Id="rId5" Type="http://schemas.openxmlformats.org/officeDocument/2006/relationships/image" Target="../media/image1.jpg"/><Relationship Id="rId4" Type="http://schemas.openxmlformats.org/officeDocument/2006/relationships/hyperlink" Target="#'3. Sv&#229;rkvantifierbara nyttor'!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210116</xdr:colOff>
      <xdr:row>12</xdr:row>
      <xdr:rowOff>74486</xdr:rowOff>
    </xdr:from>
    <xdr:to>
      <xdr:col>9</xdr:col>
      <xdr:colOff>226502</xdr:colOff>
      <xdr:row>22</xdr:row>
      <xdr:rowOff>115428</xdr:rowOff>
    </xdr:to>
    <xdr:cxnSp macro="">
      <xdr:nvCxnSpPr>
        <xdr:cNvPr id="36" name="Straight Connector 38">
          <a:extLst>
            <a:ext uri="{FF2B5EF4-FFF2-40B4-BE49-F238E27FC236}">
              <a16:creationId xmlns:a16="http://schemas.microsoft.com/office/drawing/2014/main" id="{00000000-0008-0000-0100-000024000000}"/>
            </a:ext>
          </a:extLst>
        </xdr:cNvPr>
        <xdr:cNvCxnSpPr>
          <a:stCxn id="43" idx="0"/>
          <a:endCxn id="41" idx="2"/>
        </xdr:cNvCxnSpPr>
      </xdr:nvCxnSpPr>
      <xdr:spPr>
        <a:xfrm flipH="1" flipV="1">
          <a:off x="11324287" y="2816683"/>
          <a:ext cx="16386" cy="1845679"/>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429419</xdr:colOff>
      <xdr:row>8</xdr:row>
      <xdr:rowOff>50004</xdr:rowOff>
    </xdr:from>
    <xdr:to>
      <xdr:col>1</xdr:col>
      <xdr:colOff>190659</xdr:colOff>
      <xdr:row>12</xdr:row>
      <xdr:rowOff>50005</xdr:rowOff>
    </xdr:to>
    <xdr:sp macro="" textlink="">
      <xdr:nvSpPr>
        <xdr:cNvPr id="5" name="Chevron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429419" y="1966910"/>
          <a:ext cx="1261428" cy="714376"/>
        </a:xfrm>
        <a:prstGeom prst="chevron">
          <a:avLst>
            <a:gd name="adj" fmla="val 10606"/>
          </a:avLst>
        </a:prstGeom>
        <a:solidFill>
          <a:srgbClr val="CE8034"/>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sv-SE" sz="1000" b="0">
              <a:solidFill>
                <a:srgbClr val="2B2A29"/>
              </a:solidFill>
              <a:latin typeface="Arial" panose="020B0604020202020204" pitchFamily="34" charset="0"/>
              <a:cs typeface="Arial" panose="020B0604020202020204" pitchFamily="34" charset="0"/>
            </a:rPr>
            <a:t>1. Ange</a:t>
          </a:r>
          <a:br>
            <a:rPr lang="sv-SE" sz="1000" b="0">
              <a:solidFill>
                <a:srgbClr val="2B2A29"/>
              </a:solidFill>
              <a:latin typeface="Arial" panose="020B0604020202020204" pitchFamily="34" charset="0"/>
              <a:cs typeface="Arial" panose="020B0604020202020204" pitchFamily="34" charset="0"/>
            </a:rPr>
          </a:br>
          <a:r>
            <a:rPr lang="sv-SE" sz="1000" b="0">
              <a:solidFill>
                <a:srgbClr val="2B2A29"/>
              </a:solidFill>
              <a:latin typeface="Arial" panose="020B0604020202020204" pitchFamily="34" charset="0"/>
              <a:cs typeface="Arial" panose="020B0604020202020204" pitchFamily="34" charset="0"/>
            </a:rPr>
            <a:t>indata</a:t>
          </a:r>
        </a:p>
      </xdr:txBody>
    </xdr:sp>
    <xdr:clientData/>
  </xdr:twoCellAnchor>
  <xdr:twoCellAnchor>
    <xdr:from>
      <xdr:col>4</xdr:col>
      <xdr:colOff>4262702</xdr:colOff>
      <xdr:row>8</xdr:row>
      <xdr:rowOff>59529</xdr:rowOff>
    </xdr:from>
    <xdr:to>
      <xdr:col>4</xdr:col>
      <xdr:colOff>5465392</xdr:colOff>
      <xdr:row>12</xdr:row>
      <xdr:rowOff>50798</xdr:rowOff>
    </xdr:to>
    <xdr:sp macro="" textlink="">
      <xdr:nvSpPr>
        <xdr:cNvPr id="6" name="Chevron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6682052" y="2069304"/>
          <a:ext cx="1202690" cy="715169"/>
        </a:xfrm>
        <a:prstGeom prst="chevron">
          <a:avLst>
            <a:gd name="adj" fmla="val 10606"/>
          </a:avLst>
        </a:prstGeom>
        <a:solidFill>
          <a:srgbClr val="CD796D"/>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sv-SE" sz="1000" b="0">
              <a:solidFill>
                <a:srgbClr val="2B2A29"/>
              </a:solidFill>
              <a:latin typeface="Arial" panose="020B0604020202020204" pitchFamily="34" charset="0"/>
              <a:cs typeface="Arial" panose="020B0604020202020204" pitchFamily="34" charset="0"/>
            </a:rPr>
            <a:t>4. Specificera kostnader</a:t>
          </a:r>
        </a:p>
      </xdr:txBody>
    </xdr:sp>
    <xdr:clientData/>
  </xdr:twoCellAnchor>
  <xdr:twoCellAnchor>
    <xdr:from>
      <xdr:col>4</xdr:col>
      <xdr:colOff>41539</xdr:colOff>
      <xdr:row>8</xdr:row>
      <xdr:rowOff>45507</xdr:rowOff>
    </xdr:from>
    <xdr:to>
      <xdr:col>4</xdr:col>
      <xdr:colOff>1295822</xdr:colOff>
      <xdr:row>12</xdr:row>
      <xdr:rowOff>45508</xdr:rowOff>
    </xdr:to>
    <xdr:sp macro="" textlink="">
      <xdr:nvSpPr>
        <xdr:cNvPr id="7" name="Chevron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2577570" y="1962413"/>
          <a:ext cx="1254283" cy="714376"/>
        </a:xfrm>
        <a:prstGeom prst="chevron">
          <a:avLst>
            <a:gd name="adj" fmla="val 10606"/>
          </a:avLst>
        </a:prstGeom>
        <a:solidFill>
          <a:srgbClr val="879585"/>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sv-SE" sz="1000" b="0" baseline="0">
              <a:solidFill>
                <a:srgbClr val="2B2A29"/>
              </a:solidFill>
              <a:latin typeface="Arial" panose="020B0604020202020204" pitchFamily="34" charset="0"/>
              <a:cs typeface="Arial" panose="020B0604020202020204" pitchFamily="34" charset="0"/>
            </a:rPr>
            <a:t>2. Specificera  kvantifierbara </a:t>
          </a:r>
          <a:r>
            <a:rPr lang="sv-SE" sz="1000" b="0">
              <a:solidFill>
                <a:srgbClr val="2B2A29"/>
              </a:solidFill>
              <a:latin typeface="Arial" panose="020B0604020202020204" pitchFamily="34" charset="0"/>
              <a:cs typeface="Arial" panose="020B0604020202020204" pitchFamily="34" charset="0"/>
            </a:rPr>
            <a:t>nyttor</a:t>
          </a:r>
        </a:p>
      </xdr:txBody>
    </xdr:sp>
    <xdr:clientData/>
  </xdr:twoCellAnchor>
  <xdr:twoCellAnchor>
    <xdr:from>
      <xdr:col>4</xdr:col>
      <xdr:colOff>2174080</xdr:colOff>
      <xdr:row>8</xdr:row>
      <xdr:rowOff>53179</xdr:rowOff>
    </xdr:from>
    <xdr:to>
      <xdr:col>4</xdr:col>
      <xdr:colOff>3376770</xdr:colOff>
      <xdr:row>12</xdr:row>
      <xdr:rowOff>43655</xdr:rowOff>
    </xdr:to>
    <xdr:sp macro="" textlink="">
      <xdr:nvSpPr>
        <xdr:cNvPr id="9" name="Chevron 8">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4710111" y="1970085"/>
          <a:ext cx="1202690" cy="704851"/>
        </a:xfrm>
        <a:prstGeom prst="chevron">
          <a:avLst>
            <a:gd name="adj" fmla="val 10606"/>
          </a:avLst>
        </a:prstGeom>
        <a:solidFill>
          <a:srgbClr val="99908B"/>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lstStyle/>
        <a:p>
          <a:pPr algn="ctr"/>
          <a:r>
            <a:rPr lang="sv-SE" sz="1000" b="0">
              <a:solidFill>
                <a:srgbClr val="2B2A29"/>
              </a:solidFill>
              <a:latin typeface="Arial" panose="020B0604020202020204" pitchFamily="34" charset="0"/>
              <a:cs typeface="Arial" panose="020B0604020202020204" pitchFamily="34" charset="0"/>
            </a:rPr>
            <a:t>3. Specificera</a:t>
          </a:r>
          <a:br>
            <a:rPr lang="sv-SE" sz="1000" b="0" baseline="0">
              <a:solidFill>
                <a:srgbClr val="2B2A29"/>
              </a:solidFill>
              <a:latin typeface="Arial" panose="020B0604020202020204" pitchFamily="34" charset="0"/>
              <a:cs typeface="Arial" panose="020B0604020202020204" pitchFamily="34" charset="0"/>
            </a:rPr>
          </a:br>
          <a:r>
            <a:rPr lang="sv-SE" sz="1000" b="0" baseline="0">
              <a:solidFill>
                <a:srgbClr val="2B2A29"/>
              </a:solidFill>
              <a:latin typeface="Arial" panose="020B0604020202020204" pitchFamily="34" charset="0"/>
              <a:cs typeface="Arial" panose="020B0604020202020204" pitchFamily="34" charset="0"/>
            </a:rPr>
            <a:t>svårkvantifierbara </a:t>
          </a:r>
          <a:r>
            <a:rPr lang="sv-SE" sz="1000" b="0">
              <a:solidFill>
                <a:srgbClr val="2B2A29"/>
              </a:solidFill>
              <a:latin typeface="Arial" panose="020B0604020202020204" pitchFamily="34" charset="0"/>
              <a:cs typeface="Arial" panose="020B0604020202020204" pitchFamily="34" charset="0"/>
            </a:rPr>
            <a:t>nyttor</a:t>
          </a:r>
        </a:p>
      </xdr:txBody>
    </xdr:sp>
    <xdr:clientData/>
  </xdr:twoCellAnchor>
  <xdr:twoCellAnchor>
    <xdr:from>
      <xdr:col>4</xdr:col>
      <xdr:colOff>2737886</xdr:colOff>
      <xdr:row>5</xdr:row>
      <xdr:rowOff>107950</xdr:rowOff>
    </xdr:from>
    <xdr:to>
      <xdr:col>4</xdr:col>
      <xdr:colOff>4925507</xdr:colOff>
      <xdr:row>5</xdr:row>
      <xdr:rowOff>140167</xdr:rowOff>
    </xdr:to>
    <xdr:sp macro="" textlink="">
      <xdr:nvSpPr>
        <xdr:cNvPr id="25" name="Frihandsfigur 28">
          <a:extLst>
            <a:ext uri="{FF2B5EF4-FFF2-40B4-BE49-F238E27FC236}">
              <a16:creationId xmlns:a16="http://schemas.microsoft.com/office/drawing/2014/main" id="{00000000-0008-0000-0100-000019000000}"/>
            </a:ext>
          </a:extLst>
        </xdr:cNvPr>
        <xdr:cNvSpPr/>
      </xdr:nvSpPr>
      <xdr:spPr>
        <a:xfrm rot="4243169" flipV="1">
          <a:off x="6355588" y="357398"/>
          <a:ext cx="32217" cy="2187621"/>
        </a:xfrm>
        <a:custGeom>
          <a:avLst/>
          <a:gdLst>
            <a:gd name="connsiteX0" fmla="*/ 501777 w 501777"/>
            <a:gd name="connsiteY0" fmla="*/ 1210235 h 1210235"/>
            <a:gd name="connsiteX1" fmla="*/ 17683 w 501777"/>
            <a:gd name="connsiteY1" fmla="*/ 793377 h 1210235"/>
            <a:gd name="connsiteX2" fmla="*/ 152153 w 501777"/>
            <a:gd name="connsiteY2" fmla="*/ 0 h 1210235"/>
          </a:gdLst>
          <a:ahLst/>
          <a:cxnLst>
            <a:cxn ang="0">
              <a:pos x="connsiteX0" y="connsiteY0"/>
            </a:cxn>
            <a:cxn ang="0">
              <a:pos x="connsiteX1" y="connsiteY1"/>
            </a:cxn>
            <a:cxn ang="0">
              <a:pos x="connsiteX2" y="connsiteY2"/>
            </a:cxn>
          </a:cxnLst>
          <a:rect l="l" t="t" r="r" b="b"/>
          <a:pathLst>
            <a:path w="501777" h="1210235">
              <a:moveTo>
                <a:pt x="501777" y="1210235"/>
              </a:moveTo>
              <a:cubicBezTo>
                <a:pt x="288865" y="1102659"/>
                <a:pt x="75954" y="995083"/>
                <a:pt x="17683" y="793377"/>
              </a:cubicBezTo>
              <a:cubicBezTo>
                <a:pt x="-40588" y="591671"/>
                <a:pt x="55782" y="295835"/>
                <a:pt x="152153" y="0"/>
              </a:cubicBezTo>
            </a:path>
          </a:pathLst>
        </a:custGeom>
        <a:noFill/>
        <a:ln>
          <a:solidFill>
            <a:schemeClr val="tx1">
              <a:lumMod val="50000"/>
              <a:lumOff val="50000"/>
            </a:schemeClr>
          </a:solidFill>
          <a:headEnd type="none" w="med" len="med"/>
          <a:tailEnd type="arrow" w="lg" len="lg"/>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a:p>
      </xdr:txBody>
    </xdr:sp>
    <xdr:clientData/>
  </xdr:twoCellAnchor>
  <xdr:twoCellAnchor>
    <xdr:from>
      <xdr:col>4</xdr:col>
      <xdr:colOff>4870450</xdr:colOff>
      <xdr:row>2</xdr:row>
      <xdr:rowOff>223307</xdr:rowOff>
    </xdr:from>
    <xdr:to>
      <xdr:col>8</xdr:col>
      <xdr:colOff>46691</xdr:colOff>
      <xdr:row>3</xdr:row>
      <xdr:rowOff>0</xdr:rowOff>
    </xdr:to>
    <xdr:sp macro="" textlink="">
      <xdr:nvSpPr>
        <xdr:cNvPr id="26" name="textruta 4">
          <a:extLst>
            <a:ext uri="{FF2B5EF4-FFF2-40B4-BE49-F238E27FC236}">
              <a16:creationId xmlns:a16="http://schemas.microsoft.com/office/drawing/2014/main" id="{00000000-0008-0000-0100-00001A000000}"/>
            </a:ext>
          </a:extLst>
        </xdr:cNvPr>
        <xdr:cNvSpPr txBox="1"/>
      </xdr:nvSpPr>
      <xdr:spPr>
        <a:xfrm>
          <a:off x="7410450" y="737657"/>
          <a:ext cx="3647141" cy="189443"/>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a:latin typeface="Arial" panose="020B0604020202020204" pitchFamily="34" charset="0"/>
              <a:cs typeface="Arial" panose="020B0604020202020204" pitchFamily="34" charset="0"/>
            </a:rPr>
            <a:t>Klicka på ett processteg för att komma till motsvarande flik!</a:t>
          </a:r>
        </a:p>
      </xdr:txBody>
    </xdr:sp>
    <xdr:clientData/>
  </xdr:twoCellAnchor>
  <xdr:twoCellAnchor>
    <xdr:from>
      <xdr:col>4</xdr:col>
      <xdr:colOff>631880</xdr:colOff>
      <xdr:row>12</xdr:row>
      <xdr:rowOff>48683</xdr:rowOff>
    </xdr:from>
    <xdr:to>
      <xdr:col>4</xdr:col>
      <xdr:colOff>656035</xdr:colOff>
      <xdr:row>22</xdr:row>
      <xdr:rowOff>124089</xdr:rowOff>
    </xdr:to>
    <xdr:cxnSp macro="">
      <xdr:nvCxnSpPr>
        <xdr:cNvPr id="13" name="Straight Connector 12">
          <a:extLst>
            <a:ext uri="{FF2B5EF4-FFF2-40B4-BE49-F238E27FC236}">
              <a16:creationId xmlns:a16="http://schemas.microsoft.com/office/drawing/2014/main" id="{00000000-0008-0000-0100-00000D000000}"/>
            </a:ext>
          </a:extLst>
        </xdr:cNvPr>
        <xdr:cNvCxnSpPr>
          <a:stCxn id="16" idx="0"/>
          <a:endCxn id="7" idx="2"/>
        </xdr:cNvCxnSpPr>
      </xdr:nvCxnSpPr>
      <xdr:spPr>
        <a:xfrm flipH="1" flipV="1">
          <a:off x="3165530" y="2715683"/>
          <a:ext cx="24155" cy="1885156"/>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1017776</xdr:colOff>
      <xdr:row>12</xdr:row>
      <xdr:rowOff>46830</xdr:rowOff>
    </xdr:from>
    <xdr:to>
      <xdr:col>0</xdr:col>
      <xdr:colOff>1023144</xdr:colOff>
      <xdr:row>22</xdr:row>
      <xdr:rowOff>103187</xdr:rowOff>
    </xdr:to>
    <xdr:cxnSp macro="">
      <xdr:nvCxnSpPr>
        <xdr:cNvPr id="28" name="Straight Connector 27">
          <a:extLst>
            <a:ext uri="{FF2B5EF4-FFF2-40B4-BE49-F238E27FC236}">
              <a16:creationId xmlns:a16="http://schemas.microsoft.com/office/drawing/2014/main" id="{00000000-0008-0000-0100-00001C000000}"/>
            </a:ext>
          </a:extLst>
        </xdr:cNvPr>
        <xdr:cNvCxnSpPr>
          <a:stCxn id="14" idx="0"/>
          <a:endCxn id="5" idx="2"/>
        </xdr:cNvCxnSpPr>
      </xdr:nvCxnSpPr>
      <xdr:spPr>
        <a:xfrm flipH="1" flipV="1">
          <a:off x="1017776" y="2713830"/>
          <a:ext cx="5368" cy="1866107"/>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4826122</xdr:colOff>
      <xdr:row>12</xdr:row>
      <xdr:rowOff>50798</xdr:rowOff>
    </xdr:from>
    <xdr:to>
      <xdr:col>4</xdr:col>
      <xdr:colOff>4826397</xdr:colOff>
      <xdr:row>22</xdr:row>
      <xdr:rowOff>111382</xdr:rowOff>
    </xdr:to>
    <xdr:cxnSp macro="">
      <xdr:nvCxnSpPr>
        <xdr:cNvPr id="32" name="Straight Connector 31">
          <a:extLst>
            <a:ext uri="{FF2B5EF4-FFF2-40B4-BE49-F238E27FC236}">
              <a16:creationId xmlns:a16="http://schemas.microsoft.com/office/drawing/2014/main" id="{00000000-0008-0000-0100-000020000000}"/>
            </a:ext>
          </a:extLst>
        </xdr:cNvPr>
        <xdr:cNvCxnSpPr>
          <a:stCxn id="31" idx="0"/>
          <a:endCxn id="6" idx="2"/>
        </xdr:cNvCxnSpPr>
      </xdr:nvCxnSpPr>
      <xdr:spPr>
        <a:xfrm flipH="1" flipV="1">
          <a:off x="7245472" y="2784473"/>
          <a:ext cx="275" cy="187033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2739298</xdr:colOff>
      <xdr:row>12</xdr:row>
      <xdr:rowOff>46830</xdr:rowOff>
    </xdr:from>
    <xdr:to>
      <xdr:col>4</xdr:col>
      <xdr:colOff>2742007</xdr:colOff>
      <xdr:row>22</xdr:row>
      <xdr:rowOff>106362</xdr:rowOff>
    </xdr:to>
    <xdr:cxnSp macro="">
      <xdr:nvCxnSpPr>
        <xdr:cNvPr id="34" name="Straight Connector 33">
          <a:extLst>
            <a:ext uri="{FF2B5EF4-FFF2-40B4-BE49-F238E27FC236}">
              <a16:creationId xmlns:a16="http://schemas.microsoft.com/office/drawing/2014/main" id="{00000000-0008-0000-0100-000022000000}"/>
            </a:ext>
          </a:extLst>
        </xdr:cNvPr>
        <xdr:cNvCxnSpPr>
          <a:stCxn id="30" idx="0"/>
          <a:endCxn id="9" idx="2"/>
        </xdr:cNvCxnSpPr>
      </xdr:nvCxnSpPr>
      <xdr:spPr>
        <a:xfrm flipH="1" flipV="1">
          <a:off x="5275329" y="2678111"/>
          <a:ext cx="2709" cy="184547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160337</xdr:colOff>
      <xdr:row>22</xdr:row>
      <xdr:rowOff>103187</xdr:rowOff>
    </xdr:from>
    <xdr:to>
      <xdr:col>1</xdr:col>
      <xdr:colOff>390525</xdr:colOff>
      <xdr:row>33</xdr:row>
      <xdr:rowOff>172243</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60337" y="4579937"/>
          <a:ext cx="1725613" cy="2059781"/>
        </a:xfrm>
        <a:prstGeom prst="rect">
          <a:avLst/>
        </a:prstGeom>
        <a:solidFill>
          <a:srgbClr val="CE8034"/>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Börja alltid med att ange grundläggande </a:t>
          </a:r>
          <a:r>
            <a:rPr lang="sv-SE" sz="1000" baseline="0">
              <a:solidFill>
                <a:srgbClr val="2B2A29"/>
              </a:solidFill>
              <a:latin typeface="Arial" panose="020B0604020202020204" pitchFamily="34" charset="0"/>
              <a:cs typeface="Arial" panose="020B0604020202020204" pitchFamily="34" charset="0"/>
            </a:rPr>
            <a:t>kalkyl-parametrar (se fliken Indata). Dessa parametrar används genomgående i alla delar av verktyget för att möjliggöra olika typer av beräkningar. I denna flik kan även antaganden dokumenteras för att öka förståelsen för kalkylen.</a:t>
          </a:r>
          <a:endParaRPr lang="sv-SE" sz="1000">
            <a:solidFill>
              <a:srgbClr val="2B2A29"/>
            </a:solidFill>
            <a:latin typeface="Arial" panose="020B0604020202020204" pitchFamily="34" charset="0"/>
            <a:cs typeface="Arial" panose="020B0604020202020204" pitchFamily="34" charset="0"/>
          </a:endParaRPr>
        </a:p>
      </xdr:txBody>
    </xdr:sp>
    <xdr:clientData/>
  </xdr:twoCellAnchor>
  <xdr:twoCellAnchor>
    <xdr:from>
      <xdr:col>4</xdr:col>
      <xdr:colOff>1817685</xdr:colOff>
      <xdr:row>22</xdr:row>
      <xdr:rowOff>106362</xdr:rowOff>
    </xdr:from>
    <xdr:to>
      <xdr:col>4</xdr:col>
      <xdr:colOff>3666329</xdr:colOff>
      <xdr:row>29</xdr:row>
      <xdr:rowOff>154781</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4353716" y="4523581"/>
          <a:ext cx="1848644" cy="1298575"/>
        </a:xfrm>
        <a:prstGeom prst="rect">
          <a:avLst/>
        </a:prstGeom>
        <a:solidFill>
          <a:srgbClr val="99908B"/>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I detta steg specificeras förväntade svårkvantifierbara nyttor, d.v.s. de nyttor som är svåra att kvantifiera</a:t>
          </a:r>
          <a:r>
            <a:rPr lang="sv-SE" sz="1000" baseline="0">
              <a:solidFill>
                <a:srgbClr val="2B2A29"/>
              </a:solidFill>
              <a:latin typeface="Arial" panose="020B0604020202020204" pitchFamily="34" charset="0"/>
              <a:cs typeface="Arial" panose="020B0604020202020204" pitchFamily="34" charset="0"/>
            </a:rPr>
            <a:t> och</a:t>
          </a:r>
          <a:r>
            <a:rPr lang="sv-SE" sz="1000">
              <a:solidFill>
                <a:srgbClr val="2B2A29"/>
              </a:solidFill>
              <a:latin typeface="Arial" panose="020B0604020202020204" pitchFamily="34" charset="0"/>
              <a:cs typeface="Arial" panose="020B0604020202020204" pitchFamily="34" charset="0"/>
            </a:rPr>
            <a:t> värdera.</a:t>
          </a:r>
        </a:p>
      </xdr:txBody>
    </xdr:sp>
    <xdr:clientData/>
  </xdr:twoCellAnchor>
  <xdr:twoCellAnchor>
    <xdr:from>
      <xdr:col>3</xdr:col>
      <xdr:colOff>0</xdr:colOff>
      <xdr:row>22</xdr:row>
      <xdr:rowOff>124089</xdr:rowOff>
    </xdr:from>
    <xdr:to>
      <xdr:col>4</xdr:col>
      <xdr:colOff>1531144</xdr:colOff>
      <xdr:row>29</xdr:row>
      <xdr:rowOff>161925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2314575" y="4600839"/>
          <a:ext cx="1750219" cy="1304661"/>
        </a:xfrm>
        <a:prstGeom prst="rect">
          <a:avLst/>
        </a:prstGeom>
        <a:solidFill>
          <a:srgbClr val="879585"/>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I detta steg specificeras </a:t>
          </a:r>
          <a:r>
            <a:rPr lang="sv-SE" sz="1000" baseline="0">
              <a:solidFill>
                <a:srgbClr val="2B2A29"/>
              </a:solidFill>
              <a:latin typeface="Arial" panose="020B0604020202020204" pitchFamily="34" charset="0"/>
              <a:cs typeface="Arial" panose="020B0604020202020204" pitchFamily="34" charset="0"/>
            </a:rPr>
            <a:t>och värderas förväntade kvantifierbara nyttor. </a:t>
          </a:r>
          <a:endParaRPr lang="sv-SE" sz="1000">
            <a:solidFill>
              <a:srgbClr val="2B2A29"/>
            </a:solidFill>
            <a:latin typeface="Arial" panose="020B0604020202020204" pitchFamily="34" charset="0"/>
            <a:cs typeface="Arial" panose="020B0604020202020204" pitchFamily="34" charset="0"/>
          </a:endParaRPr>
        </a:p>
      </xdr:txBody>
    </xdr:sp>
    <xdr:clientData/>
  </xdr:twoCellAnchor>
  <xdr:twoCellAnchor>
    <xdr:from>
      <xdr:col>4</xdr:col>
      <xdr:colOff>3917156</xdr:colOff>
      <xdr:row>22</xdr:row>
      <xdr:rowOff>111382</xdr:rowOff>
    </xdr:from>
    <xdr:to>
      <xdr:col>4</xdr:col>
      <xdr:colOff>5735638</xdr:colOff>
      <xdr:row>29</xdr:row>
      <xdr:rowOff>165356</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6453187" y="4528601"/>
          <a:ext cx="1818482" cy="1304130"/>
        </a:xfrm>
        <a:prstGeom prst="rect">
          <a:avLst/>
        </a:prstGeom>
        <a:solidFill>
          <a:srgbClr val="CD796D"/>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I detta steg specificeras</a:t>
          </a:r>
          <a:r>
            <a:rPr lang="sv-SE" sz="1000" baseline="0">
              <a:solidFill>
                <a:srgbClr val="2B2A29"/>
              </a:solidFill>
              <a:latin typeface="Arial" panose="020B0604020202020204" pitchFamily="34" charset="0"/>
              <a:cs typeface="Arial" panose="020B0604020202020204" pitchFamily="34" charset="0"/>
            </a:rPr>
            <a:t> förväntade kostnader.</a:t>
          </a:r>
          <a:endParaRPr lang="sv-SE" sz="1000">
            <a:solidFill>
              <a:srgbClr val="2B2A29"/>
            </a:solidFill>
            <a:latin typeface="Arial" panose="020B0604020202020204" pitchFamily="34" charset="0"/>
            <a:cs typeface="Arial" panose="020B0604020202020204" pitchFamily="34" charset="0"/>
          </a:endParaRPr>
        </a:p>
      </xdr:txBody>
    </xdr:sp>
    <xdr:clientData/>
  </xdr:twoCellAnchor>
  <xdr:twoCellAnchor>
    <xdr:from>
      <xdr:col>8</xdr:col>
      <xdr:colOff>44388</xdr:colOff>
      <xdr:row>22</xdr:row>
      <xdr:rowOff>115428</xdr:rowOff>
    </xdr:from>
    <xdr:to>
      <xdr:col>10</xdr:col>
      <xdr:colOff>408615</xdr:colOff>
      <xdr:row>30</xdr:row>
      <xdr:rowOff>3216</xdr:rowOff>
    </xdr:to>
    <xdr:sp macro="" textlink="">
      <xdr:nvSpPr>
        <xdr:cNvPr id="43" name="Rectangle 21">
          <a:extLst>
            <a:ext uri="{FF2B5EF4-FFF2-40B4-BE49-F238E27FC236}">
              <a16:creationId xmlns:a16="http://schemas.microsoft.com/office/drawing/2014/main" id="{00000000-0008-0000-0100-00002B000000}"/>
            </a:ext>
          </a:extLst>
        </xdr:cNvPr>
        <xdr:cNvSpPr/>
      </xdr:nvSpPr>
      <xdr:spPr>
        <a:xfrm>
          <a:off x="10546954" y="4662362"/>
          <a:ext cx="1587437" cy="1331578"/>
        </a:xfrm>
        <a:prstGeom prst="rect">
          <a:avLst/>
        </a:prstGeom>
        <a:solidFill>
          <a:srgbClr val="B6AFAD"/>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När du</a:t>
          </a:r>
          <a:r>
            <a:rPr lang="sv-SE" sz="1000" baseline="0">
              <a:solidFill>
                <a:srgbClr val="2B2A29"/>
              </a:solidFill>
              <a:latin typeface="Arial" panose="020B0604020202020204" pitchFamily="34" charset="0"/>
              <a:cs typeface="Arial" panose="020B0604020202020204" pitchFamily="34" charset="0"/>
            </a:rPr>
            <a:t> fyllt i flikarna för indata, nyttor och kostnader, presenteras här en sammanställning.</a:t>
          </a:r>
          <a:endParaRPr lang="sv-SE" sz="1000">
            <a:solidFill>
              <a:srgbClr val="2B2A29"/>
            </a:solidFill>
            <a:latin typeface="Arial" panose="020B0604020202020204" pitchFamily="34" charset="0"/>
            <a:cs typeface="Arial" panose="020B0604020202020204" pitchFamily="34" charset="0"/>
          </a:endParaRPr>
        </a:p>
      </xdr:txBody>
    </xdr:sp>
    <xdr:clientData/>
  </xdr:twoCellAnchor>
  <xdr:twoCellAnchor>
    <xdr:from>
      <xdr:col>1</xdr:col>
      <xdr:colOff>372268</xdr:colOff>
      <xdr:row>9</xdr:row>
      <xdr:rowOff>175418</xdr:rowOff>
    </xdr:from>
    <xdr:to>
      <xdr:col>3</xdr:col>
      <xdr:colOff>181768</xdr:colOff>
      <xdr:row>10</xdr:row>
      <xdr:rowOff>115887</xdr:rowOff>
    </xdr:to>
    <xdr:sp macro="" textlink="">
      <xdr:nvSpPr>
        <xdr:cNvPr id="37" name="Pil: höger 36">
          <a:extLst>
            <a:ext uri="{FF2B5EF4-FFF2-40B4-BE49-F238E27FC236}">
              <a16:creationId xmlns:a16="http://schemas.microsoft.com/office/drawing/2014/main" id="{00000000-0008-0000-0100-000025000000}"/>
            </a:ext>
          </a:extLst>
        </xdr:cNvPr>
        <xdr:cNvSpPr/>
      </xdr:nvSpPr>
      <xdr:spPr>
        <a:xfrm>
          <a:off x="1872456" y="2270918"/>
          <a:ext cx="631031" cy="119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1440656</xdr:colOff>
      <xdr:row>10</xdr:row>
      <xdr:rowOff>11906</xdr:rowOff>
    </xdr:from>
    <xdr:to>
      <xdr:col>4</xdr:col>
      <xdr:colOff>2071687</xdr:colOff>
      <xdr:row>10</xdr:row>
      <xdr:rowOff>134144</xdr:rowOff>
    </xdr:to>
    <xdr:sp macro="" textlink="">
      <xdr:nvSpPr>
        <xdr:cNvPr id="40" name="Pil: höger 39">
          <a:extLst>
            <a:ext uri="{FF2B5EF4-FFF2-40B4-BE49-F238E27FC236}">
              <a16:creationId xmlns:a16="http://schemas.microsoft.com/office/drawing/2014/main" id="{00000000-0008-0000-0100-000028000000}"/>
            </a:ext>
          </a:extLst>
        </xdr:cNvPr>
        <xdr:cNvSpPr/>
      </xdr:nvSpPr>
      <xdr:spPr>
        <a:xfrm>
          <a:off x="3976687" y="2286000"/>
          <a:ext cx="631031" cy="1222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3524250</xdr:colOff>
      <xdr:row>10</xdr:row>
      <xdr:rowOff>23812</xdr:rowOff>
    </xdr:from>
    <xdr:to>
      <xdr:col>4</xdr:col>
      <xdr:colOff>4155281</xdr:colOff>
      <xdr:row>10</xdr:row>
      <xdr:rowOff>146050</xdr:rowOff>
    </xdr:to>
    <xdr:sp macro="" textlink="">
      <xdr:nvSpPr>
        <xdr:cNvPr id="42" name="Pil: höger 41">
          <a:extLst>
            <a:ext uri="{FF2B5EF4-FFF2-40B4-BE49-F238E27FC236}">
              <a16:creationId xmlns:a16="http://schemas.microsoft.com/office/drawing/2014/main" id="{00000000-0008-0000-0100-00002A000000}"/>
            </a:ext>
          </a:extLst>
        </xdr:cNvPr>
        <xdr:cNvSpPr/>
      </xdr:nvSpPr>
      <xdr:spPr>
        <a:xfrm>
          <a:off x="6060281" y="2297906"/>
          <a:ext cx="631031" cy="1222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5655469</xdr:colOff>
      <xdr:row>10</xdr:row>
      <xdr:rowOff>11906</xdr:rowOff>
    </xdr:from>
    <xdr:to>
      <xdr:col>4</xdr:col>
      <xdr:colOff>6286500</xdr:colOff>
      <xdr:row>10</xdr:row>
      <xdr:rowOff>134144</xdr:rowOff>
    </xdr:to>
    <xdr:sp macro="" textlink="">
      <xdr:nvSpPr>
        <xdr:cNvPr id="44" name="Pil: höger 43">
          <a:extLst>
            <a:ext uri="{FF2B5EF4-FFF2-40B4-BE49-F238E27FC236}">
              <a16:creationId xmlns:a16="http://schemas.microsoft.com/office/drawing/2014/main" id="{00000000-0008-0000-0100-00002C000000}"/>
            </a:ext>
          </a:extLst>
        </xdr:cNvPr>
        <xdr:cNvSpPr/>
      </xdr:nvSpPr>
      <xdr:spPr>
        <a:xfrm>
          <a:off x="8191500" y="2286000"/>
          <a:ext cx="631031" cy="1222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8</xdr:col>
      <xdr:colOff>228600</xdr:colOff>
      <xdr:row>0</xdr:row>
      <xdr:rowOff>0</xdr:rowOff>
    </xdr:from>
    <xdr:to>
      <xdr:col>15</xdr:col>
      <xdr:colOff>238125</xdr:colOff>
      <xdr:row>9</xdr:row>
      <xdr:rowOff>47403</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31166" y="0"/>
          <a:ext cx="4290762" cy="2248179"/>
        </a:xfrm>
        <a:prstGeom prst="rect">
          <a:avLst/>
        </a:prstGeom>
      </xdr:spPr>
    </xdr:pic>
    <xdr:clientData/>
  </xdr:twoCellAnchor>
  <xdr:twoCellAnchor>
    <xdr:from>
      <xdr:col>4</xdr:col>
      <xdr:colOff>6044135</xdr:colOff>
      <xdr:row>22</xdr:row>
      <xdr:rowOff>111919</xdr:rowOff>
    </xdr:from>
    <xdr:to>
      <xdr:col>7</xdr:col>
      <xdr:colOff>157957</xdr:colOff>
      <xdr:row>29</xdr:row>
      <xdr:rowOff>180181</xdr:rowOff>
    </xdr:to>
    <xdr:sp macro="" textlink="">
      <xdr:nvSpPr>
        <xdr:cNvPr id="8" name="Rectangle 21">
          <a:extLst>
            <a:ext uri="{FF2B5EF4-FFF2-40B4-BE49-F238E27FC236}">
              <a16:creationId xmlns:a16="http://schemas.microsoft.com/office/drawing/2014/main" id="{6E435D5A-15CD-44A2-979A-17D8633FFCA2}"/>
            </a:ext>
          </a:extLst>
        </xdr:cNvPr>
        <xdr:cNvSpPr/>
      </xdr:nvSpPr>
      <xdr:spPr>
        <a:xfrm>
          <a:off x="8463485" y="4655344"/>
          <a:ext cx="1581422" cy="1335087"/>
        </a:xfrm>
        <a:prstGeom prst="rect">
          <a:avLst/>
        </a:prstGeom>
        <a:solidFill>
          <a:srgbClr val="F3BE7C"/>
        </a:solidFill>
        <a:ln w="381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1000">
              <a:solidFill>
                <a:srgbClr val="2B2A29"/>
              </a:solidFill>
              <a:latin typeface="Arial" panose="020B0604020202020204" pitchFamily="34" charset="0"/>
              <a:cs typeface="Arial" panose="020B0604020202020204" pitchFamily="34" charset="0"/>
            </a:rPr>
            <a:t>I detta steg specifiseras risker</a:t>
          </a:r>
          <a:r>
            <a:rPr lang="sv-SE" sz="1000" baseline="0">
              <a:solidFill>
                <a:srgbClr val="2B2A29"/>
              </a:solidFill>
              <a:latin typeface="Arial" panose="020B0604020202020204" pitchFamily="34" charset="0"/>
              <a:cs typeface="Arial" panose="020B0604020202020204" pitchFamily="34" charset="0"/>
            </a:rPr>
            <a:t> och hinder kopplade till förändringen.</a:t>
          </a:r>
          <a:endParaRPr lang="sv-SE" sz="1000">
            <a:solidFill>
              <a:srgbClr val="2B2A29"/>
            </a:solidFill>
            <a:latin typeface="Arial" panose="020B0604020202020204" pitchFamily="34" charset="0"/>
            <a:cs typeface="Arial" panose="020B0604020202020204" pitchFamily="34" charset="0"/>
          </a:endParaRPr>
        </a:p>
      </xdr:txBody>
    </xdr:sp>
    <xdr:clientData/>
  </xdr:twoCellAnchor>
  <xdr:twoCellAnchor>
    <xdr:from>
      <xdr:col>5</xdr:col>
      <xdr:colOff>586446</xdr:colOff>
      <xdr:row>12</xdr:row>
      <xdr:rowOff>57942</xdr:rowOff>
    </xdr:from>
    <xdr:to>
      <xdr:col>5</xdr:col>
      <xdr:colOff>599532</xdr:colOff>
      <xdr:row>22</xdr:row>
      <xdr:rowOff>111919</xdr:rowOff>
    </xdr:to>
    <xdr:cxnSp macro="">
      <xdr:nvCxnSpPr>
        <xdr:cNvPr id="10" name="Straight Connector 38">
          <a:extLst>
            <a:ext uri="{FF2B5EF4-FFF2-40B4-BE49-F238E27FC236}">
              <a16:creationId xmlns:a16="http://schemas.microsoft.com/office/drawing/2014/main" id="{BF8C25F2-18FA-4AFF-B11D-A39E2644AEF2}"/>
            </a:ext>
          </a:extLst>
        </xdr:cNvPr>
        <xdr:cNvCxnSpPr>
          <a:stCxn id="8" idx="0"/>
          <a:endCxn id="18" idx="2"/>
        </xdr:cNvCxnSpPr>
      </xdr:nvCxnSpPr>
      <xdr:spPr>
        <a:xfrm flipV="1">
          <a:off x="9254196" y="2791617"/>
          <a:ext cx="13086" cy="1863727"/>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84922</xdr:colOff>
      <xdr:row>8</xdr:row>
      <xdr:rowOff>64291</xdr:rowOff>
    </xdr:from>
    <xdr:to>
      <xdr:col>6</xdr:col>
      <xdr:colOff>580645</xdr:colOff>
      <xdr:row>12</xdr:row>
      <xdr:rowOff>57942</xdr:rowOff>
    </xdr:to>
    <xdr:sp macro="" textlink="">
      <xdr:nvSpPr>
        <xdr:cNvPr id="18" name="Chevron 11">
          <a:hlinkClick xmlns:r="http://schemas.openxmlformats.org/officeDocument/2006/relationships" r:id="rId6"/>
          <a:extLst>
            <a:ext uri="{FF2B5EF4-FFF2-40B4-BE49-F238E27FC236}">
              <a16:creationId xmlns:a16="http://schemas.microsoft.com/office/drawing/2014/main" id="{2923AD48-87CC-438A-80E7-2393978CE583}"/>
            </a:ext>
          </a:extLst>
        </xdr:cNvPr>
        <xdr:cNvSpPr/>
      </xdr:nvSpPr>
      <xdr:spPr>
        <a:xfrm>
          <a:off x="8752672" y="2074066"/>
          <a:ext cx="1105323" cy="717551"/>
        </a:xfrm>
        <a:prstGeom prst="chevron">
          <a:avLst>
            <a:gd name="adj" fmla="val 10606"/>
          </a:avLst>
        </a:prstGeom>
        <a:solidFill>
          <a:srgbClr val="F3BE7C"/>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sv-SE" sz="1000" b="0" baseline="0">
              <a:solidFill>
                <a:srgbClr val="2B2A29"/>
              </a:solidFill>
              <a:latin typeface="Arial" panose="020B0604020202020204" pitchFamily="34" charset="0"/>
              <a:cs typeface="Arial" panose="020B0604020202020204" pitchFamily="34" charset="0"/>
            </a:rPr>
            <a:t>5. Risk- &amp; Hindersanalys</a:t>
          </a:r>
        </a:p>
      </xdr:txBody>
    </xdr:sp>
    <xdr:clientData/>
  </xdr:twoCellAnchor>
  <xdr:twoCellAnchor>
    <xdr:from>
      <xdr:col>7</xdr:col>
      <xdr:colOff>152400</xdr:colOff>
      <xdr:row>10</xdr:row>
      <xdr:rowOff>39103</xdr:rowOff>
    </xdr:from>
    <xdr:to>
      <xdr:col>8</xdr:col>
      <xdr:colOff>135731</xdr:colOff>
      <xdr:row>10</xdr:row>
      <xdr:rowOff>161341</xdr:rowOff>
    </xdr:to>
    <xdr:sp macro="" textlink="">
      <xdr:nvSpPr>
        <xdr:cNvPr id="22" name="Pil: höger 21">
          <a:extLst>
            <a:ext uri="{FF2B5EF4-FFF2-40B4-BE49-F238E27FC236}">
              <a16:creationId xmlns:a16="http://schemas.microsoft.com/office/drawing/2014/main" id="{74926F8D-0D68-48D9-B682-C2C9C4F6C829}"/>
            </a:ext>
          </a:extLst>
        </xdr:cNvPr>
        <xdr:cNvSpPr/>
      </xdr:nvSpPr>
      <xdr:spPr>
        <a:xfrm>
          <a:off x="10043361" y="2420353"/>
          <a:ext cx="594936" cy="1222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305000</xdr:colOff>
      <xdr:row>8</xdr:row>
      <xdr:rowOff>80835</xdr:rowOff>
    </xdr:from>
    <xdr:to>
      <xdr:col>10</xdr:col>
      <xdr:colOff>191123</xdr:colOff>
      <xdr:row>12</xdr:row>
      <xdr:rowOff>74486</xdr:rowOff>
    </xdr:to>
    <xdr:sp macro="" textlink="">
      <xdr:nvSpPr>
        <xdr:cNvPr id="41" name="Chevron 11">
          <a:hlinkClick xmlns:r="http://schemas.openxmlformats.org/officeDocument/2006/relationships" r:id="rId7"/>
          <a:extLst>
            <a:ext uri="{FF2B5EF4-FFF2-40B4-BE49-F238E27FC236}">
              <a16:creationId xmlns:a16="http://schemas.microsoft.com/office/drawing/2014/main" id="{00000000-0008-0000-0100-000029000000}"/>
            </a:ext>
          </a:extLst>
        </xdr:cNvPr>
        <xdr:cNvSpPr/>
      </xdr:nvSpPr>
      <xdr:spPr>
        <a:xfrm>
          <a:off x="10807566" y="2101138"/>
          <a:ext cx="1109333" cy="715545"/>
        </a:xfrm>
        <a:prstGeom prst="chevron">
          <a:avLst>
            <a:gd name="adj" fmla="val 10606"/>
          </a:avLst>
        </a:prstGeom>
        <a:solidFill>
          <a:srgbClr val="B6AFAD"/>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sv-SE" sz="1000" b="0" baseline="0">
              <a:solidFill>
                <a:srgbClr val="2B2A29"/>
              </a:solidFill>
              <a:latin typeface="Arial" panose="020B0604020202020204" pitchFamily="34" charset="0"/>
              <a:cs typeface="Arial" panose="020B0604020202020204" pitchFamily="34" charset="0"/>
            </a:rPr>
            <a:t>6. Samman-ställning</a:t>
          </a:r>
          <a:endParaRPr lang="sv-SE" sz="1000" b="0">
            <a:solidFill>
              <a:srgbClr val="2B2A29"/>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940595</xdr:colOff>
      <xdr:row>4</xdr:row>
      <xdr:rowOff>383382</xdr:rowOff>
    </xdr:from>
    <xdr:to>
      <xdr:col>21</xdr:col>
      <xdr:colOff>335927</xdr:colOff>
      <xdr:row>20</xdr:row>
      <xdr:rowOff>8731</xdr:rowOff>
    </xdr:to>
    <xdr:pic>
      <xdr:nvPicPr>
        <xdr:cNvPr id="3" name="Bildobjekt 2">
          <a:extLst>
            <a:ext uri="{FF2B5EF4-FFF2-40B4-BE49-F238E27FC236}">
              <a16:creationId xmlns:a16="http://schemas.microsoft.com/office/drawing/2014/main" id="{7669FF65-41F0-1B02-8827-14BEA8CCC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1" y="1919288"/>
          <a:ext cx="5797720" cy="3045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609599</xdr:colOff>
      <xdr:row>4</xdr:row>
      <xdr:rowOff>4761</xdr:rowOff>
    </xdr:from>
    <xdr:to>
      <xdr:col>31</xdr:col>
      <xdr:colOff>19050</xdr:colOff>
      <xdr:row>25</xdr:row>
      <xdr:rowOff>28575</xdr:rowOff>
    </xdr:to>
    <xdr:graphicFrame macro="">
      <xdr:nvGraphicFramePr>
        <xdr:cNvPr id="2" name="Diagram 1">
          <a:extLst>
            <a:ext uri="{FF2B5EF4-FFF2-40B4-BE49-F238E27FC236}">
              <a16:creationId xmlns:a16="http://schemas.microsoft.com/office/drawing/2014/main" id="{D31D0BBE-AF76-4324-B801-98F1F447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26</xdr:row>
      <xdr:rowOff>104775</xdr:rowOff>
    </xdr:from>
    <xdr:to>
      <xdr:col>31</xdr:col>
      <xdr:colOff>19050</xdr:colOff>
      <xdr:row>47</xdr:row>
      <xdr:rowOff>138114</xdr:rowOff>
    </xdr:to>
    <xdr:graphicFrame macro="">
      <xdr:nvGraphicFramePr>
        <xdr:cNvPr id="3" name="Diagram 2">
          <a:extLst>
            <a:ext uri="{FF2B5EF4-FFF2-40B4-BE49-F238E27FC236}">
              <a16:creationId xmlns:a16="http://schemas.microsoft.com/office/drawing/2014/main" id="{10F58841-E406-41EF-AA3A-2782E99FB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49</xdr:row>
      <xdr:rowOff>109537</xdr:rowOff>
    </xdr:from>
    <xdr:to>
      <xdr:col>30</xdr:col>
      <xdr:colOff>9525</xdr:colOff>
      <xdr:row>63</xdr:row>
      <xdr:rowOff>185737</xdr:rowOff>
    </xdr:to>
    <xdr:graphicFrame macro="">
      <xdr:nvGraphicFramePr>
        <xdr:cNvPr id="4" name="Diagram 3">
          <a:extLst>
            <a:ext uri="{FF2B5EF4-FFF2-40B4-BE49-F238E27FC236}">
              <a16:creationId xmlns:a16="http://schemas.microsoft.com/office/drawing/2014/main" id="{82157879-7DC7-4DF6-BABE-A260C4AAB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476250</xdr:colOff>
      <xdr:row>4</xdr:row>
      <xdr:rowOff>9525</xdr:rowOff>
    </xdr:from>
    <xdr:to>
      <xdr:col>32</xdr:col>
      <xdr:colOff>3305175</xdr:colOff>
      <xdr:row>11</xdr:row>
      <xdr:rowOff>123825</xdr:rowOff>
    </xdr:to>
    <xdr:sp macro="" textlink="">
      <xdr:nvSpPr>
        <xdr:cNvPr id="6" name="textruta 5">
          <a:extLst>
            <a:ext uri="{FF2B5EF4-FFF2-40B4-BE49-F238E27FC236}">
              <a16:creationId xmlns:a16="http://schemas.microsoft.com/office/drawing/2014/main" id="{31807435-B610-48B6-9522-E17DB7C60F48}"/>
            </a:ext>
          </a:extLst>
        </xdr:cNvPr>
        <xdr:cNvSpPr txBox="1"/>
      </xdr:nvSpPr>
      <xdr:spPr>
        <a:xfrm>
          <a:off x="24060150" y="895350"/>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476250</xdr:colOff>
      <xdr:row>4</xdr:row>
      <xdr:rowOff>9525</xdr:rowOff>
    </xdr:from>
    <xdr:to>
      <xdr:col>32</xdr:col>
      <xdr:colOff>3305175</xdr:colOff>
      <xdr:row>11</xdr:row>
      <xdr:rowOff>123825</xdr:rowOff>
    </xdr:to>
    <xdr:sp macro="" textlink="">
      <xdr:nvSpPr>
        <xdr:cNvPr id="5" name="textruta 4">
          <a:extLst>
            <a:ext uri="{FF2B5EF4-FFF2-40B4-BE49-F238E27FC236}">
              <a16:creationId xmlns:a16="http://schemas.microsoft.com/office/drawing/2014/main" id="{50C21D24-34F0-44FD-971F-865AB8D3249D}"/>
            </a:ext>
          </a:extLst>
        </xdr:cNvPr>
        <xdr:cNvSpPr txBox="1"/>
      </xdr:nvSpPr>
      <xdr:spPr>
        <a:xfrm>
          <a:off x="24060150" y="895350"/>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twoCellAnchor>
    <xdr:from>
      <xdr:col>6</xdr:col>
      <xdr:colOff>134216</xdr:colOff>
      <xdr:row>4</xdr:row>
      <xdr:rowOff>230332</xdr:rowOff>
    </xdr:from>
    <xdr:to>
      <xdr:col>19</xdr:col>
      <xdr:colOff>155864</xdr:colOff>
      <xdr:row>25</xdr:row>
      <xdr:rowOff>112568</xdr:rowOff>
    </xdr:to>
    <xdr:graphicFrame macro="">
      <xdr:nvGraphicFramePr>
        <xdr:cNvPr id="6" name="Diagram 5">
          <a:extLst>
            <a:ext uri="{FF2B5EF4-FFF2-40B4-BE49-F238E27FC236}">
              <a16:creationId xmlns:a16="http://schemas.microsoft.com/office/drawing/2014/main" id="{B61818FF-8FA1-7AB2-A62E-BF6DA8462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476250</xdr:colOff>
      <xdr:row>4</xdr:row>
      <xdr:rowOff>9525</xdr:rowOff>
    </xdr:from>
    <xdr:to>
      <xdr:col>32</xdr:col>
      <xdr:colOff>3305175</xdr:colOff>
      <xdr:row>11</xdr:row>
      <xdr:rowOff>123825</xdr:rowOff>
    </xdr:to>
    <xdr:sp macro="" textlink="">
      <xdr:nvSpPr>
        <xdr:cNvPr id="2" name="textruta 1">
          <a:extLst>
            <a:ext uri="{FF2B5EF4-FFF2-40B4-BE49-F238E27FC236}">
              <a16:creationId xmlns:a16="http://schemas.microsoft.com/office/drawing/2014/main" id="{2895FF24-969A-45B7-9E2C-ACA5B61C18B4}"/>
            </a:ext>
          </a:extLst>
        </xdr:cNvPr>
        <xdr:cNvSpPr txBox="1"/>
      </xdr:nvSpPr>
      <xdr:spPr>
        <a:xfrm>
          <a:off x="24250650" y="895350"/>
          <a:ext cx="34385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twoCellAnchor>
    <xdr:from>
      <xdr:col>6</xdr:col>
      <xdr:colOff>5290</xdr:colOff>
      <xdr:row>5</xdr:row>
      <xdr:rowOff>74085</xdr:rowOff>
    </xdr:from>
    <xdr:to>
      <xdr:col>18</xdr:col>
      <xdr:colOff>592665</xdr:colOff>
      <xdr:row>37</xdr:row>
      <xdr:rowOff>30693</xdr:rowOff>
    </xdr:to>
    <xdr:graphicFrame macro="">
      <xdr:nvGraphicFramePr>
        <xdr:cNvPr id="4" name="Diagram 3">
          <a:extLst>
            <a:ext uri="{FF2B5EF4-FFF2-40B4-BE49-F238E27FC236}">
              <a16:creationId xmlns:a16="http://schemas.microsoft.com/office/drawing/2014/main" id="{C0066BDE-AAEB-C692-0EF7-35580605EA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609599</xdr:colOff>
      <xdr:row>4</xdr:row>
      <xdr:rowOff>4761</xdr:rowOff>
    </xdr:from>
    <xdr:to>
      <xdr:col>31</xdr:col>
      <xdr:colOff>38100</xdr:colOff>
      <xdr:row>20</xdr:row>
      <xdr:rowOff>28575</xdr:rowOff>
    </xdr:to>
    <xdr:graphicFrame macro="">
      <xdr:nvGraphicFramePr>
        <xdr:cNvPr id="2" name="Diagram 1">
          <a:extLst>
            <a:ext uri="{FF2B5EF4-FFF2-40B4-BE49-F238E27FC236}">
              <a16:creationId xmlns:a16="http://schemas.microsoft.com/office/drawing/2014/main" id="{C53DFDD2-F7B0-466E-99F9-55F52A5FA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21</xdr:row>
      <xdr:rowOff>104775</xdr:rowOff>
    </xdr:from>
    <xdr:to>
      <xdr:col>31</xdr:col>
      <xdr:colOff>19050</xdr:colOff>
      <xdr:row>37</xdr:row>
      <xdr:rowOff>138114</xdr:rowOff>
    </xdr:to>
    <xdr:graphicFrame macro="">
      <xdr:nvGraphicFramePr>
        <xdr:cNvPr id="3" name="Diagram 2">
          <a:extLst>
            <a:ext uri="{FF2B5EF4-FFF2-40B4-BE49-F238E27FC236}">
              <a16:creationId xmlns:a16="http://schemas.microsoft.com/office/drawing/2014/main" id="{525BA3F5-DE9A-411C-B917-2A66C1656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39</xdr:row>
      <xdr:rowOff>109537</xdr:rowOff>
    </xdr:from>
    <xdr:to>
      <xdr:col>30</xdr:col>
      <xdr:colOff>9525</xdr:colOff>
      <xdr:row>53</xdr:row>
      <xdr:rowOff>185737</xdr:rowOff>
    </xdr:to>
    <xdr:graphicFrame macro="">
      <xdr:nvGraphicFramePr>
        <xdr:cNvPr id="4" name="Diagram 3">
          <a:extLst>
            <a:ext uri="{FF2B5EF4-FFF2-40B4-BE49-F238E27FC236}">
              <a16:creationId xmlns:a16="http://schemas.microsoft.com/office/drawing/2014/main" id="{3D77CE8D-26A7-471F-9141-6647BDEA6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285750</xdr:colOff>
      <xdr:row>4</xdr:row>
      <xdr:rowOff>0</xdr:rowOff>
    </xdr:from>
    <xdr:to>
      <xdr:col>32</xdr:col>
      <xdr:colOff>3114675</xdr:colOff>
      <xdr:row>11</xdr:row>
      <xdr:rowOff>114300</xdr:rowOff>
    </xdr:to>
    <xdr:sp macro="" textlink="">
      <xdr:nvSpPr>
        <xdr:cNvPr id="6" name="textruta 5">
          <a:extLst>
            <a:ext uri="{FF2B5EF4-FFF2-40B4-BE49-F238E27FC236}">
              <a16:creationId xmlns:a16="http://schemas.microsoft.com/office/drawing/2014/main" id="{37DAE6FD-4875-43CF-80C6-A5C5750561E5}"/>
            </a:ext>
          </a:extLst>
        </xdr:cNvPr>
        <xdr:cNvSpPr txBox="1"/>
      </xdr:nvSpPr>
      <xdr:spPr>
        <a:xfrm>
          <a:off x="23869650" y="885825"/>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609599</xdr:colOff>
      <xdr:row>4</xdr:row>
      <xdr:rowOff>4761</xdr:rowOff>
    </xdr:from>
    <xdr:to>
      <xdr:col>31</xdr:col>
      <xdr:colOff>19050</xdr:colOff>
      <xdr:row>20</xdr:row>
      <xdr:rowOff>28575</xdr:rowOff>
    </xdr:to>
    <xdr:graphicFrame macro="">
      <xdr:nvGraphicFramePr>
        <xdr:cNvPr id="2" name="Diagram 1">
          <a:extLst>
            <a:ext uri="{FF2B5EF4-FFF2-40B4-BE49-F238E27FC236}">
              <a16:creationId xmlns:a16="http://schemas.microsoft.com/office/drawing/2014/main" id="{F9A85D02-1B69-4FD8-8618-D47DC45F0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21</xdr:row>
      <xdr:rowOff>104775</xdr:rowOff>
    </xdr:from>
    <xdr:to>
      <xdr:col>31</xdr:col>
      <xdr:colOff>19050</xdr:colOff>
      <xdr:row>37</xdr:row>
      <xdr:rowOff>138114</xdr:rowOff>
    </xdr:to>
    <xdr:graphicFrame macro="">
      <xdr:nvGraphicFramePr>
        <xdr:cNvPr id="3" name="Diagram 2">
          <a:extLst>
            <a:ext uri="{FF2B5EF4-FFF2-40B4-BE49-F238E27FC236}">
              <a16:creationId xmlns:a16="http://schemas.microsoft.com/office/drawing/2014/main" id="{D8F2FEF8-44E6-4507-846A-6B6F042AB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39</xdr:row>
      <xdr:rowOff>109537</xdr:rowOff>
    </xdr:from>
    <xdr:to>
      <xdr:col>30</xdr:col>
      <xdr:colOff>9525</xdr:colOff>
      <xdr:row>53</xdr:row>
      <xdr:rowOff>185737</xdr:rowOff>
    </xdr:to>
    <xdr:graphicFrame macro="">
      <xdr:nvGraphicFramePr>
        <xdr:cNvPr id="4" name="Diagram 3">
          <a:extLst>
            <a:ext uri="{FF2B5EF4-FFF2-40B4-BE49-F238E27FC236}">
              <a16:creationId xmlns:a16="http://schemas.microsoft.com/office/drawing/2014/main" id="{771C9F7A-9C1D-4EF4-A945-4005625C9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285750</xdr:colOff>
      <xdr:row>4</xdr:row>
      <xdr:rowOff>0</xdr:rowOff>
    </xdr:from>
    <xdr:to>
      <xdr:col>32</xdr:col>
      <xdr:colOff>3114675</xdr:colOff>
      <xdr:row>11</xdr:row>
      <xdr:rowOff>114300</xdr:rowOff>
    </xdr:to>
    <xdr:sp macro="" textlink="">
      <xdr:nvSpPr>
        <xdr:cNvPr id="5" name="textruta 4">
          <a:extLst>
            <a:ext uri="{FF2B5EF4-FFF2-40B4-BE49-F238E27FC236}">
              <a16:creationId xmlns:a16="http://schemas.microsoft.com/office/drawing/2014/main" id="{FC33AB13-0D2F-4083-B59C-A303AE18AAE6}"/>
            </a:ext>
          </a:extLst>
        </xdr:cNvPr>
        <xdr:cNvSpPr txBox="1"/>
      </xdr:nvSpPr>
      <xdr:spPr>
        <a:xfrm>
          <a:off x="23869650" y="885825"/>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609599</xdr:colOff>
      <xdr:row>4</xdr:row>
      <xdr:rowOff>4761</xdr:rowOff>
    </xdr:from>
    <xdr:to>
      <xdr:col>31</xdr:col>
      <xdr:colOff>19050</xdr:colOff>
      <xdr:row>20</xdr:row>
      <xdr:rowOff>28575</xdr:rowOff>
    </xdr:to>
    <xdr:graphicFrame macro="">
      <xdr:nvGraphicFramePr>
        <xdr:cNvPr id="2" name="Diagram 1">
          <a:extLst>
            <a:ext uri="{FF2B5EF4-FFF2-40B4-BE49-F238E27FC236}">
              <a16:creationId xmlns:a16="http://schemas.microsoft.com/office/drawing/2014/main" id="{4DE8B0E8-BF37-4B63-B958-39AD2C882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21</xdr:row>
      <xdr:rowOff>104775</xdr:rowOff>
    </xdr:from>
    <xdr:to>
      <xdr:col>31</xdr:col>
      <xdr:colOff>19050</xdr:colOff>
      <xdr:row>37</xdr:row>
      <xdr:rowOff>138114</xdr:rowOff>
    </xdr:to>
    <xdr:graphicFrame macro="">
      <xdr:nvGraphicFramePr>
        <xdr:cNvPr id="3" name="Diagram 2">
          <a:extLst>
            <a:ext uri="{FF2B5EF4-FFF2-40B4-BE49-F238E27FC236}">
              <a16:creationId xmlns:a16="http://schemas.microsoft.com/office/drawing/2014/main" id="{5A7BE267-D4F3-4AF0-B225-2923F2CE1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39</xdr:row>
      <xdr:rowOff>109537</xdr:rowOff>
    </xdr:from>
    <xdr:to>
      <xdr:col>30</xdr:col>
      <xdr:colOff>9525</xdr:colOff>
      <xdr:row>53</xdr:row>
      <xdr:rowOff>185737</xdr:rowOff>
    </xdr:to>
    <xdr:graphicFrame macro="">
      <xdr:nvGraphicFramePr>
        <xdr:cNvPr id="4" name="Diagram 3">
          <a:extLst>
            <a:ext uri="{FF2B5EF4-FFF2-40B4-BE49-F238E27FC236}">
              <a16:creationId xmlns:a16="http://schemas.microsoft.com/office/drawing/2014/main" id="{B912D4B2-674F-4C38-8C04-BD2350CFD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285750</xdr:colOff>
      <xdr:row>4</xdr:row>
      <xdr:rowOff>0</xdr:rowOff>
    </xdr:from>
    <xdr:to>
      <xdr:col>32</xdr:col>
      <xdr:colOff>3114675</xdr:colOff>
      <xdr:row>11</xdr:row>
      <xdr:rowOff>114300</xdr:rowOff>
    </xdr:to>
    <xdr:sp macro="" textlink="">
      <xdr:nvSpPr>
        <xdr:cNvPr id="5" name="textruta 4">
          <a:extLst>
            <a:ext uri="{FF2B5EF4-FFF2-40B4-BE49-F238E27FC236}">
              <a16:creationId xmlns:a16="http://schemas.microsoft.com/office/drawing/2014/main" id="{8B68F6DB-0592-40D5-BFCA-1AB5C6974308}"/>
            </a:ext>
          </a:extLst>
        </xdr:cNvPr>
        <xdr:cNvSpPr txBox="1"/>
      </xdr:nvSpPr>
      <xdr:spPr>
        <a:xfrm>
          <a:off x="23869650" y="885825"/>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609599</xdr:colOff>
      <xdr:row>4</xdr:row>
      <xdr:rowOff>4761</xdr:rowOff>
    </xdr:from>
    <xdr:to>
      <xdr:col>31</xdr:col>
      <xdr:colOff>19050</xdr:colOff>
      <xdr:row>20</xdr:row>
      <xdr:rowOff>28575</xdr:rowOff>
    </xdr:to>
    <xdr:graphicFrame macro="">
      <xdr:nvGraphicFramePr>
        <xdr:cNvPr id="2" name="Diagram 1">
          <a:extLst>
            <a:ext uri="{FF2B5EF4-FFF2-40B4-BE49-F238E27FC236}">
              <a16:creationId xmlns:a16="http://schemas.microsoft.com/office/drawing/2014/main" id="{FBAB909B-519B-4069-9421-46EB074A8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21</xdr:row>
      <xdr:rowOff>104775</xdr:rowOff>
    </xdr:from>
    <xdr:to>
      <xdr:col>31</xdr:col>
      <xdr:colOff>19050</xdr:colOff>
      <xdr:row>37</xdr:row>
      <xdr:rowOff>138114</xdr:rowOff>
    </xdr:to>
    <xdr:graphicFrame macro="">
      <xdr:nvGraphicFramePr>
        <xdr:cNvPr id="3" name="Diagram 2">
          <a:extLst>
            <a:ext uri="{FF2B5EF4-FFF2-40B4-BE49-F238E27FC236}">
              <a16:creationId xmlns:a16="http://schemas.microsoft.com/office/drawing/2014/main" id="{AA2D22F1-22FE-40B4-8E5A-CAF61DE77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39</xdr:row>
      <xdr:rowOff>109537</xdr:rowOff>
    </xdr:from>
    <xdr:to>
      <xdr:col>30</xdr:col>
      <xdr:colOff>9525</xdr:colOff>
      <xdr:row>53</xdr:row>
      <xdr:rowOff>185737</xdr:rowOff>
    </xdr:to>
    <xdr:graphicFrame macro="">
      <xdr:nvGraphicFramePr>
        <xdr:cNvPr id="4" name="Diagram 3">
          <a:extLst>
            <a:ext uri="{FF2B5EF4-FFF2-40B4-BE49-F238E27FC236}">
              <a16:creationId xmlns:a16="http://schemas.microsoft.com/office/drawing/2014/main" id="{46DBFEF1-36A8-44DA-A8D5-A7A89AD44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285750</xdr:colOff>
      <xdr:row>4</xdr:row>
      <xdr:rowOff>0</xdr:rowOff>
    </xdr:from>
    <xdr:to>
      <xdr:col>32</xdr:col>
      <xdr:colOff>3114675</xdr:colOff>
      <xdr:row>11</xdr:row>
      <xdr:rowOff>114300</xdr:rowOff>
    </xdr:to>
    <xdr:sp macro="" textlink="">
      <xdr:nvSpPr>
        <xdr:cNvPr id="5" name="textruta 4">
          <a:extLst>
            <a:ext uri="{FF2B5EF4-FFF2-40B4-BE49-F238E27FC236}">
              <a16:creationId xmlns:a16="http://schemas.microsoft.com/office/drawing/2014/main" id="{63662465-E77D-4299-B33F-6312CCE3B655}"/>
            </a:ext>
          </a:extLst>
        </xdr:cNvPr>
        <xdr:cNvSpPr txBox="1"/>
      </xdr:nvSpPr>
      <xdr:spPr>
        <a:xfrm>
          <a:off x="23869650" y="885825"/>
          <a:ext cx="343852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latin typeface="Arial" panose="020B0604020202020204" pitchFamily="34" charset="0"/>
              <a:cs typeface="Arial" panose="020B0604020202020204" pitchFamily="34" charset="0"/>
            </a:rPr>
            <a:t>För att filtrera bort de förklaringsposter som saknar data i diagramet kan filtreringsfunktionen i diagrammetanvändas. Markera diagrammet och tryck på den lilla "tratten" till höger om diagrammet. Bocka sedan ur de poster som skall uteslutas. </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Om</a:t>
          </a:r>
          <a:r>
            <a:rPr lang="sv-SE" sz="1000" baseline="0">
              <a:latin typeface="Arial" panose="020B0604020202020204" pitchFamily="34" charset="0"/>
              <a:cs typeface="Arial" panose="020B0604020202020204" pitchFamily="34" charset="0"/>
            </a:rPr>
            <a:t> de inte bockas i igen kommer nya nyttor/kostnader som läggs till i tabellen inte visas i dagrammen</a:t>
          </a:r>
          <a:endParaRPr lang="sv-SE" sz="10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28</xdr:col>
      <xdr:colOff>476250</xdr:colOff>
      <xdr:row>5</xdr:row>
      <xdr:rowOff>209550</xdr:rowOff>
    </xdr:from>
    <xdr:to>
      <xdr:col>34</xdr:col>
      <xdr:colOff>562995</xdr:colOff>
      <xdr:row>11</xdr:row>
      <xdr:rowOff>164577</xdr:rowOff>
    </xdr:to>
    <xdr:pic>
      <xdr:nvPicPr>
        <xdr:cNvPr id="2" name="Platshållare för innehåll 3">
          <a:extLst>
            <a:ext uri="{FF2B5EF4-FFF2-40B4-BE49-F238E27FC236}">
              <a16:creationId xmlns:a16="http://schemas.microsoft.com/office/drawing/2014/main" id="{BD1662B0-249C-42C0-ABF4-55FFBE292379}"/>
            </a:ext>
          </a:extLst>
        </xdr:cNvPr>
        <xdr:cNvPicPr>
          <a:picLocks noGrp="1" noChangeAspect="1"/>
        </xdr:cNvPicPr>
      </xdr:nvPicPr>
      <xdr:blipFill>
        <a:blip xmlns:r="http://schemas.openxmlformats.org/officeDocument/2006/relationships" r:embed="rId1"/>
        <a:stretch>
          <a:fillRect/>
        </a:stretch>
      </xdr:blipFill>
      <xdr:spPr>
        <a:xfrm>
          <a:off x="17325975" y="1266825"/>
          <a:ext cx="3744345" cy="2069577"/>
        </a:xfrm>
        <a:prstGeom prst="rect">
          <a:avLst/>
        </a:prstGeom>
      </xdr:spPr>
    </xdr:pic>
    <xdr:clientData/>
  </xdr:twoCellAnchor>
  <xdr:twoCellAnchor editAs="oneCell">
    <xdr:from>
      <xdr:col>16</xdr:col>
      <xdr:colOff>228600</xdr:colOff>
      <xdr:row>15</xdr:row>
      <xdr:rowOff>323850</xdr:rowOff>
    </xdr:from>
    <xdr:to>
      <xdr:col>22</xdr:col>
      <xdr:colOff>247650</xdr:colOff>
      <xdr:row>24</xdr:row>
      <xdr:rowOff>171450</xdr:rowOff>
    </xdr:to>
    <xdr:pic>
      <xdr:nvPicPr>
        <xdr:cNvPr id="3" name="Bildobjekt 2">
          <a:extLst>
            <a:ext uri="{FF2B5EF4-FFF2-40B4-BE49-F238E27FC236}">
              <a16:creationId xmlns:a16="http://schemas.microsoft.com/office/drawing/2014/main" id="{FB5AE60C-B054-B0E2-3B10-9A3D4B1B6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7375" y="4181475"/>
          <a:ext cx="3771900"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nowit-my.sharepoint.com/personal/oskar_helgegren_knowit_se/Documents/Desktop/Arbetsfiler/Uppdrag/DIGG/&#196;ldre/Nytto-%20och%20kostnadskalkyl_0%20-%20t&#228;nkt%20utsende%20ris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gglif1.digg.se\users\Tj&#228;nster%20och%20infrastruktur\Digitala%20meddelanden\e-handel\Fr&#228;mja%20e-handel\Nyttorealisering\F&#246;rslag%20p&#229;%20verktyg%20nyttor%20och%20kostnader\verktyg-for-business-case-2.0-5-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1. Indata"/>
      <sheetName val="2. Kvantifierbara nyttor"/>
      <sheetName val="3. Icke-kvantifierbara nyttor"/>
      <sheetName val="4. Kostnader"/>
      <sheetName val="Risk- &amp; Hinderanalys"/>
      <sheetName val="5. Sammanställning"/>
      <sheetName val="-Admin LÅSA-"/>
      <sheetName val="Kommentarer"/>
      <sheetName val="Angelägenhet"/>
      <sheetName val="Genomförbarhet"/>
      <sheetName val="Versionshantering"/>
    </sheetNames>
    <sheetDataSet>
      <sheetData sheetId="0" refreshError="1"/>
      <sheetData sheetId="1">
        <row r="12">
          <cell r="D12">
            <v>2023</v>
          </cell>
        </row>
      </sheetData>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21348-F171-483D-ABE5-ECB539B8FAF5}" name="KvantifierbarNytta" displayName="KvantifierbarNytta" ref="C4:AC19" totalsRowShown="0" headerRowDxfId="165" dataDxfId="164" tableBorderDxfId="163">
  <autoFilter ref="C4:AC19" xr:uid="{2E921348-F171-483D-ABE5-ECB539B8FA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F16A1542-D84C-484B-BC42-9CB88F6E48F7}" name="ID" dataDxfId="162">
      <calculatedColumnFormula>ROW(KvantifierbarNytta[[#This Row],[ID]])-4</calculatedColumnFormula>
    </tableColumn>
    <tableColumn id="2" xr3:uid="{F9603BF3-5B42-4D5D-A1BE-D806C6E7E192}" name="Övergripande nytta" dataDxfId="161"/>
    <tableColumn id="3" xr3:uid="{DEC9685B-BE6A-43C6-BE15-3FBA9AF7AF3E}" name="Specificerad nytta" dataDxfId="160"/>
    <tableColumn id="4" xr3:uid="{EEB73E05-1D88-45D5-8E2C-0A37769A5A48}" name="Beskrivning av nytta " dataDxfId="159"/>
    <tableColumn id="5" xr3:uid="{9C642C23-A091-4B6E-97E6-0F1E7D25049B}" name="Typ av intressent" dataDxfId="158"/>
    <tableColumn id="6" xr3:uid="{9B2663B9-C1E2-4FDD-ACDB-B0BC6B3DB4FD}" name="Beskrivning av intressent" dataDxfId="157"/>
    <tableColumn id="7" xr3:uid="{41E97523-ADF1-4556-9C06-B0CB11F7880F}" name="Ansvarig för att realisera nytta" dataDxfId="156"/>
    <tableColumn id="8" xr3:uid="{7A3A3E1D-68D3-4C5D-89E9-FA9F60E05919}" name="Beskriv uppföljning" dataDxfId="155"/>
    <tableColumn id="10" xr3:uid="{9F3CCCBB-55DA-46B0-AB84-2F5A45261C33}" name="timkostnad/enhet " dataDxfId="154"/>
    <tableColumn id="13" xr3:uid="{6E64E1D3-03B9-4A1F-99ED-30C1E1DBB935}" name="Annan uppskattad nytta (tkr)" dataDxfId="153" dataCellStyle="Tusental"/>
    <tableColumn id="14" xr3:uid="{7B8ED00B-58AF-47BF-9F7C-C3C28CB6203F}" name="Beskrivning av annan nytta" dataDxfId="152"/>
    <tableColumn id="11" xr3:uid="{EE137F1A-4AD0-44C0-B2C7-0461664EE5F2}" name="Total uppskattad tidsbesparing per dag (minuter)" dataDxfId="151"/>
    <tableColumn id="16" xr3:uid="{8A4EDFE1-2513-4A57-BC52-1782ADBB6289}" name="Uppskattad framtida nytta (tkr/år)" dataDxfId="150">
      <calculatedColumnFormula>(((KvantifierbarNytta[[#This Row],[timkostnad/enhet ]]/60*KvantifierbarNytta[[#This Row],[Total uppskattad tidsbesparing per dag (minuter)]]/8*ArbetstimmarÅr)/1000)+KvantifierbarNytta[[#This Row],[Annan uppskattad nytta (tkr)]])</calculatedColumnFormula>
    </tableColumn>
    <tableColumn id="17" xr3:uid="{DEF55B66-AB51-47D0-9EF9-767AFE561834}" name="Förväntad procentuell ökning/minskning framåt i tiden, ange x %" dataDxfId="149" dataCellStyle="Procent"/>
    <tableColumn id="9" xr3:uid="{BB3531D2-F364-4906-BCDF-577D133BD7CD}" name="Antal år nyttan gäller" dataDxfId="148" dataCellStyle="Procent"/>
    <tableColumn id="18" xr3:uid="{D7F9936F-1522-4051-8E0F-A514477B7BA4}" name="År 1" dataDxfId="147" dataCellStyle="Tusental">
      <calculatedColumnFormula>O5</calculatedColumnFormula>
    </tableColumn>
    <tableColumn id="19" xr3:uid="{AC9F26C4-F7A4-4768-99EC-CED87832F19B}" name="År 2" dataDxfId="146" dataCellStyle="Tusental">
      <calculatedColumnFormula>IF($Q5-(COLUMN(S5)-COLUMN($R5))&gt;0,(R5*$P5)+R5,0)</calculatedColumnFormula>
    </tableColumn>
    <tableColumn id="20" xr3:uid="{589FC172-366D-471B-B197-78A3EA1082AD}" name="År 3" dataDxfId="145" dataCellStyle="Tusental">
      <calculatedColumnFormula>IF($Q5-(COLUMN(T5)-COLUMN($R5))&gt;0,(S5*$P5)+S5,0)</calculatedColumnFormula>
    </tableColumn>
    <tableColumn id="21" xr3:uid="{2C4376F0-37F3-453D-89D4-01554DF9F70D}" name="År 4" dataDxfId="144" dataCellStyle="Tusental">
      <calculatedColumnFormula>IF($Q5-(COLUMN(U5)-COLUMN($R5))&gt;0,(T5*$P5)+T5,0)</calculatedColumnFormula>
    </tableColumn>
    <tableColumn id="22" xr3:uid="{E8D1A300-8B0F-49C8-9E39-46AF26326F1B}" name="År 5" dataDxfId="143" dataCellStyle="Tusental">
      <calculatedColumnFormula>IF($Q5-(COLUMN(V5)-COLUMN($R5))&gt;0,(U5*$P5)+U5,0)</calculatedColumnFormula>
    </tableColumn>
    <tableColumn id="23" xr3:uid="{3B3C9C04-6A7B-42C5-AF8E-8E81C33E792A}" name="År 6" dataDxfId="142" dataCellStyle="Tusental">
      <calculatedColumnFormula>IF($Q5-(COLUMN(W5)-COLUMN($R5))&gt;0,(V5*$P5)+V5,0)</calculatedColumnFormula>
    </tableColumn>
    <tableColumn id="24" xr3:uid="{BC598618-0A00-4C67-8282-470D4BE32E94}" name="År 7" dataDxfId="141" dataCellStyle="Tusental">
      <calculatedColumnFormula>IF($Q5-(COLUMN(X5)-COLUMN($R5))&gt;0,(W5*$P5)+W5,0)</calculatedColumnFormula>
    </tableColumn>
    <tableColumn id="26" xr3:uid="{8A65B61E-EDF8-407B-A365-215D584D0B12}" name="År 8" dataDxfId="140" dataCellStyle="Tusental">
      <calculatedColumnFormula>IF($Q5-(COLUMN(Y5)-COLUMN($R5))&gt;0,(X5*$P5)+X5,0)</calculatedColumnFormula>
    </tableColumn>
    <tableColumn id="15" xr3:uid="{865CD408-244F-43D1-91D5-530F2DA65421}" name="År 9" dataDxfId="139" dataCellStyle="Tusental">
      <calculatedColumnFormula>IF($Q5-(COLUMN(Z5)-COLUMN($R5))&gt;0,(Y5*$P5)+Y5,0)</calculatedColumnFormula>
    </tableColumn>
    <tableColumn id="25" xr3:uid="{36EE422F-6558-46E3-820E-4E3278051867}" name="År 10" dataDxfId="138" dataCellStyle="Tusental">
      <calculatedColumnFormula>IF($Q5-(COLUMN(AA5)-COLUMN($R5))&gt;0,(Z5*$P5)+Z5,0)</calculatedColumnFormula>
    </tableColumn>
    <tableColumn id="27" xr3:uid="{F7F4FEC4-BFA3-4993-B1B8-04F7889E5A1F}" name="Totalt värde över tidsperioden tkr" dataDxfId="137" dataCellStyle="Tusental">
      <calculatedColumnFormula>SUM(KvantifierbarNytta[[#This Row],[År 1]:[År 10]])</calculatedColumnFormula>
    </tableColumn>
    <tableColumn id="12" xr3:uid="{AF1EFD36-2257-4AE1-B256-658AF4327F01}" name="Stöd för datavalidering" dataDxfId="136">
      <calculatedColumnFormula>INDEX(ÖvergripandeNytta[Nyckel],MATCH(KvantifierbarNytta[[#This Row],[Övergripande nytta]],ÖvergripandeNytta[Namn],0))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4232C0D-F0CA-41DA-AAB8-DD848C01CC4B}" name="IckeKvantNyttor" displayName="IckeKvantNyttor" ref="C10:P25" totalsRowShown="0" headerRowDxfId="135" dataDxfId="133" headerRowBorderDxfId="134" tableBorderDxfId="132">
  <autoFilter ref="C10:P25" xr:uid="{44232C0D-F0CA-41DA-AAB8-DD848C01C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4261529-D1C3-4194-A987-FFF026DF9FAF}" name="ID" dataDxfId="131">
      <calculatedColumnFormula>ROW(C11)-10</calculatedColumnFormula>
    </tableColumn>
    <tableColumn id="2" xr3:uid="{28999E19-D8D9-42DA-A726-19383DF8AF20}" name="Övergripande nytta" dataDxfId="130"/>
    <tableColumn id="3" xr3:uid="{41EDE875-838C-4E13-91E4-FB3E1F9E6012}" name="Specificerad nytta" dataDxfId="129"/>
    <tableColumn id="4" xr3:uid="{A60C5ABA-1917-4DE7-8487-3C168C1B744E}" name="Beskrivning av nytta" dataDxfId="128"/>
    <tableColumn id="5" xr3:uid="{1171C7C2-C2F9-4348-B007-11732DA76CBE}" name="Typ av intressent" dataDxfId="127"/>
    <tableColumn id="6" xr3:uid="{51DD945B-373B-4254-BF92-E4AD33A7C2CC}" name="Beskrivning av intressent" dataDxfId="126"/>
    <tableColumn id="7" xr3:uid="{C2E80DD0-B356-472B-A4A8-39DB31884AED}" name="Ansvarig för att realisera nytta" dataDxfId="125"/>
    <tableColumn id="8" xr3:uid="{30D051ED-5260-4D3F-8F65-D3547039F9FA}" name="Beskriv uppföljning" dataDxfId="124"/>
    <tableColumn id="9" xr3:uid="{76ECFB23-09E9-462B-B616-ADBD309A1D60}" name="Uppskattat värde på nytta idag" dataDxfId="123"/>
    <tableColumn id="10" xr3:uid="{4C74FFC4-5952-42BF-A3AD-667D98D3E662}" name="Uppskattad förändringspotential/önskat värde för nytta" dataDxfId="122"/>
    <tableColumn id="11" xr3:uid="{0CB4B246-F3A3-4211-9FA4-B8E7996314D3}" name="Nyttopoäng" dataDxfId="121">
      <calculatedColumnFormula>IFERROR(IckeKvantNyttor[[#This Row],[Uppskattad nytt värde]]-IckeKvantNyttor[[#This Row],[Uppskattad värde idag]],"")</calculatedColumnFormula>
    </tableColumn>
    <tableColumn id="12" xr3:uid="{3C8F5030-BF75-413A-8E18-971855BC9748}" name="Stöd" dataDxfId="120">
      <calculatedColumnFormula>IFERROR(INDEX(IckeKvantÖvergrip[Nyckel],MATCH(IckeKvantNyttor[[#This Row],[Övergripande nytta]],IckeKvantÖvergrip[Namn],0)),"")</calculatedColumnFormula>
    </tableColumn>
    <tableColumn id="13" xr3:uid="{55BE383E-328C-45C8-816E-18669FC9A413}" name="Uppskattad värde idag" dataDxfId="119">
      <calculatedColumnFormula>MATCH(IckeKvantNyttor[[#This Row],[Uppskattat värde på nytta idag]],NyttaNivå[])</calculatedColumnFormula>
    </tableColumn>
    <tableColumn id="14" xr3:uid="{E7C73B75-A809-41BC-8C57-8BD2772473D4}" name="Uppskattad nytt värde" dataDxfId="118">
      <calculatedColumnFormula>MATCH(IckeKvantNyttor[[#This Row],[Uppskattad förändringspotential/önskat värde för nytta]],NyttaNivå[])</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9A8ECD-6105-4B81-B57D-128C300677D7}" name="KvantifierbaraKostnader" displayName="KvantifierbaraKostnader" ref="C4:V19" totalsRowShown="0" headerRowDxfId="114" dataDxfId="112" headerRowBorderDxfId="113" tableBorderDxfId="111">
  <tableColumns count="20">
    <tableColumn id="1" xr3:uid="{D6949FFE-0DE3-4136-AEE4-04B8135FA7B0}" name="ID" dataDxfId="110">
      <calculatedColumnFormula>ROW(C5)-4</calculatedColumnFormula>
    </tableColumn>
    <tableColumn id="2" xr3:uid="{FEC879D6-B8D6-494B-9DAE-42310E9B9F52}" name="Kostnadstyp " dataDxfId="109"/>
    <tableColumn id="3" xr3:uid="{D353993F-2887-4AD8-872C-7F2C1300A6F5}" name="Specificerad kostnad" dataDxfId="108"/>
    <tableColumn id="4" xr3:uid="{09AE00CE-83D8-4C23-8FF6-7B4727DB45B4}" name="Beskrivning av kostnad" dataDxfId="107"/>
    <tableColumn id="5" xr3:uid="{A762FA6D-0474-4C20-BCCD-7389713F5480}" name="Typ av intressent" dataDxfId="106"/>
    <tableColumn id="6" xr3:uid="{29A1D8AC-16CA-403F-B3AB-786D75F697DF}" name="Beskrivning av intressent" dataDxfId="105"/>
    <tableColumn id="7" xr3:uid="{AA5958AB-46F5-42C8-A7CF-ED86251E52BD}" name="Procentuell förändring" dataDxfId="104"/>
    <tableColumn id="20" xr3:uid="{5A74BF3E-BFAF-498A-AEBD-C19AD981847C}" name="Antal år där kostnaden existerar " dataDxfId="103"/>
    <tableColumn id="8" xr3:uid="{6770611D-0785-4736-A694-86EC8EA25497}" name="År 1" dataDxfId="102" dataCellStyle="Tusental"/>
    <tableColumn id="9" xr3:uid="{6E1BF1D7-E10D-45B0-A429-51FBEA83C743}" name="År 2" dataDxfId="101" dataCellStyle="Tusental">
      <calculatedColumnFormula>IF($J5-(COLUMN(L5)-COLUMN($K5))&gt;0,(K5*$I5)+K5,0)</calculatedColumnFormula>
    </tableColumn>
    <tableColumn id="10" xr3:uid="{50544BE4-0EAC-49CD-9B87-D7DAD1DDB986}" name="År 3" dataDxfId="100" dataCellStyle="Tusental">
      <calculatedColumnFormula>IF($J5-(COLUMN(M5)-COLUMN($K5))&gt;0,(L5*$I5)+L5,0)</calculatedColumnFormula>
    </tableColumn>
    <tableColumn id="11" xr3:uid="{AD809B31-D893-4A69-B55E-1280AA8B0F81}" name="År 4" dataDxfId="99" dataCellStyle="Tusental">
      <calculatedColumnFormula>IF($J5-(COLUMN(N5)-COLUMN($K5))&gt;0,(M5*$I5)+M5,0)</calculatedColumnFormula>
    </tableColumn>
    <tableColumn id="12" xr3:uid="{34055FBB-F7A5-4709-B6F2-E77842A832DC}" name="År 5" dataDxfId="98" dataCellStyle="Tusental">
      <calculatedColumnFormula>IF($J5-(COLUMN(O5)-COLUMN($K5))&gt;0,(N5*$I5)+N5,0)</calculatedColumnFormula>
    </tableColumn>
    <tableColumn id="18" xr3:uid="{AE47A9A3-D86D-44E8-973D-324437A12779}" name="År 6" dataDxfId="97" dataCellStyle="Tusental">
      <calculatedColumnFormula>IF($J5-(COLUMN(P5)-COLUMN($K5))&gt;0,(O5*$I5)+O5,0)</calculatedColumnFormula>
    </tableColumn>
    <tableColumn id="13" xr3:uid="{77EF02AB-3B66-4E2F-B061-22F4B9E47040}" name="År 7" dataDxfId="96" dataCellStyle="Tusental">
      <calculatedColumnFormula>IF($J5-(COLUMN(Q5)-COLUMN($K5))&gt;0,(P5*$I5)+P5,0)</calculatedColumnFormula>
    </tableColumn>
    <tableColumn id="17" xr3:uid="{750DF14C-2036-4C06-B0A8-DAE7B09D2C58}" name="År 8" dataDxfId="95" dataCellStyle="Tusental">
      <calculatedColumnFormula>IF($J5-(COLUMN(R5)-COLUMN($K5))&gt;0,(Q5*$I5)+Q5,0)</calculatedColumnFormula>
    </tableColumn>
    <tableColumn id="15" xr3:uid="{EB4E7374-9DA5-44E7-A90E-C12DD388D522}" name="År 9" dataDxfId="94" dataCellStyle="Tusental">
      <calculatedColumnFormula>IF($J5-(COLUMN(S5)-COLUMN($K5))&gt;0,(R5*$I5)+R5,0)</calculatedColumnFormula>
    </tableColumn>
    <tableColumn id="14" xr3:uid="{AD0DB594-48DB-4AA4-8C98-E9638689FAA2}" name="År 10" dataDxfId="93" dataCellStyle="Tusental">
      <calculatedColumnFormula>IF($J5-(COLUMN(T5)-COLUMN($K5))&gt;0,(S5*$I5)+S5,0)</calculatedColumnFormula>
    </tableColumn>
    <tableColumn id="19" xr3:uid="{234A70E1-16D2-4ED6-B027-F634AA390FFB}" name="Total kostnad över tidsperioden tkr" dataDxfId="92" dataCellStyle="Tusental">
      <calculatedColumnFormula>SUM(KvantifierbaraKostnader[[#This Row],[År 1]:[År 10]])</calculatedColumnFormula>
    </tableColumn>
    <tableColumn id="16" xr3:uid="{DE8AD006-BDEB-4C1F-9F83-94E8CDE276F7}" name="Stöd" dataDxfId="91">
      <calculatedColumnFormula>IFERROR(INDEX(KostÖver[Nyckel],MATCH(KvantifierbaraKostnader[[#This Row],[Kostnadstyp ]],KostÖver[Namn],0)),"")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EEE7602-AAC6-4293-BF24-C2B5ECFBD993}" name="RiskHinder" displayName="RiskHinder" ref="C6:K21" totalsRowShown="0" headerRowDxfId="87" dataDxfId="86" tableBorderDxfId="85">
  <autoFilter ref="C6:K21" xr:uid="{1EEE7602-AAC6-4293-BF24-C2B5ECFBD9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D1D933-C5E9-4344-925E-310781A21365}" name="ID" dataDxfId="84"/>
    <tableColumn id="2" xr3:uid="{021D971C-E9D0-4980-AA42-E879C765F230}" name="Risk och/eller hinder" dataDxfId="83"/>
    <tableColumn id="8" xr3:uid="{708E9317-3904-4DF2-BA8E-9A6D76EFB592}" name="Risk/hinderskategori" dataDxfId="82"/>
    <tableColumn id="3" xr3:uid="{897A743E-FCC5-4ACA-9973-0F91911C23E2}" name="Sannolikhet" dataDxfId="81"/>
    <tableColumn id="4" xr3:uid="{0CA11C0D-88C4-4E64-A049-9360611C41EB}" name="Konsekvensbeskrivning" dataDxfId="80"/>
    <tableColumn id="5" xr3:uid="{5CAAE5C8-F843-47BF-80D5-9EF7BD9CE109}" name="Konsekvenskategori" dataDxfId="79"/>
    <tableColumn id="6" xr3:uid="{F69F60F9-842E-4048-A13F-CBCC1D6E7611}" name="Konsekvensgradering" dataDxfId="78"/>
    <tableColumn id="7" xr3:uid="{DEA039B4-4CAF-4984-ABF6-EFEB8656BD88}" name="Riskpoäng" dataDxfId="77">
      <calculatedColumnFormula>IFERROR(VLOOKUP(F7,RIskSannolikhet[],2,FALSE)*VLOOKUP(I7,RiskKonsekvens[],2,FALSE),"")</calculatedColumnFormula>
    </tableColumn>
    <tableColumn id="9" xr3:uid="{78185470-CCA3-4759-BC41-3B76CFDA4919}" name="Kolumn1" dataDxfId="76" dataCellStyle="Procent">
      <calculatedColumnFormula>IFERROR(RiskHinder[[#This Row],[Riskpoäng]]/SUM(RiskHinder[Riskpoäng]),"")</calculatedColumnFormula>
    </tableColumn>
  </tableColumns>
  <tableStyleInfo name="DIGG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A17230-0757-4D70-B035-19F0CAAFFD1D}" name="ÖvergripandeNytta" displayName="ÖvergripandeNytta" ref="F6:G10" totalsRowShown="0" headerRowDxfId="72" dataDxfId="70" headerRowBorderDxfId="71" tableBorderDxfId="69">
  <autoFilter ref="F6:G10" xr:uid="{3FA17230-0757-4D70-B035-19F0CAAFFD1D}">
    <filterColumn colId="0" hiddenButton="1"/>
    <filterColumn colId="1" hiddenButton="1"/>
  </autoFilter>
  <tableColumns count="2">
    <tableColumn id="1" xr3:uid="{BA243DA3-1BFD-463E-8968-DF8A6A0DEA12}" name="Namn" dataDxfId="68"/>
    <tableColumn id="2" xr3:uid="{6F375274-1585-4DA1-B10A-114D69EF155E}" name="Nyckel" dataDxfId="6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4B3ED8-EE34-49E6-A705-BA0654E4C1C3}" name="KvNy1" displayName="KvNy1" ref="I6:I9" totalsRowShown="0" headerRowDxfId="66" dataDxfId="65">
  <autoFilter ref="I6:I9" xr:uid="{254B3ED8-EE34-49E6-A705-BA0654E4C1C3}">
    <filterColumn colId="0" hiddenButton="1"/>
  </autoFilter>
  <tableColumns count="1">
    <tableColumn id="1" xr3:uid="{6611EA94-DACB-4B5B-ADCE-2EC774373D3D}" name="Tids- och kostnadsbesparingar" dataDxfId="6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280992-2FFD-449B-8963-4C8179241721}" name="KvNy2" displayName="KvNy2" ref="K6:K11" totalsRowShown="0" headerRowDxfId="63">
  <autoFilter ref="K6:K11" xr:uid="{E9280992-2FFD-449B-8963-4C8179241721}">
    <filterColumn colId="0" hiddenButton="1"/>
  </autoFilter>
  <tableColumns count="1">
    <tableColumn id="1" xr3:uid="{171BB57F-2E6A-4D09-94F1-E67E683DC8C7}" name="Bättre tjänster och nya användningsområd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1180A4-D8FA-4D41-8136-73222993FC11}" name="KvNy3" displayName="KvNy3" ref="M6:M11" totalsRowShown="0" headerRowDxfId="62">
  <autoFilter ref="M6:M11" xr:uid="{991180A4-D8FA-4D41-8136-73222993FC11}">
    <filterColumn colId="0" hiddenButton="1"/>
  </autoFilter>
  <tableColumns count="1">
    <tableColumn id="1" xr3:uid="{8FAACFAB-A75A-45B2-B49C-925B59702F5A}" name="Ökad nytta av att fler använder tjänste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8C1001-F990-4A74-8CD3-698ED38EE041}" name="KvNy4" displayName="KvNy4" ref="O6:O7" totalsRowShown="0" headerRowDxfId="61" dataDxfId="60">
  <autoFilter ref="O6:O7" xr:uid="{558C1001-F990-4A74-8CD3-698ED38EE041}">
    <filterColumn colId="0" hiddenButton="1"/>
  </autoFilter>
  <tableColumns count="1">
    <tableColumn id="1" xr3:uid="{782EE351-D908-46E0-ABE7-881A67246948}" name="Övrigt" dataDxfId="5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17A6AB2-9BB9-45B9-A778-4B603D33BB11}" name="IckeKvantÖvergrip" displayName="IckeKvantÖvergrip" ref="Q6:R10" totalsRowShown="0" headerRowDxfId="58" dataDxfId="56" headerRowBorderDxfId="57" tableBorderDxfId="55">
  <autoFilter ref="Q6:R10" xr:uid="{017A6AB2-9BB9-45B9-A778-4B603D33BB11}">
    <filterColumn colId="0" hiddenButton="1"/>
    <filterColumn colId="1" hiddenButton="1"/>
  </autoFilter>
  <tableColumns count="2">
    <tableColumn id="1" xr3:uid="{21FD7F66-A832-4010-AF97-3548A3669CE5}" name="Namn" dataDxfId="54"/>
    <tableColumn id="2" xr3:uid="{FE1365FE-9173-4DF1-8E83-4FD67B0CB4D4}" name="Nyckel" dataDxfId="5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471B2B9-875A-4788-ADB6-7B0272495F10}" name="Intressenter" displayName="Intressenter" ref="AB6:AC15" totalsRowShown="0" headerRowDxfId="52" dataDxfId="50" headerRowBorderDxfId="51" tableBorderDxfId="49">
  <autoFilter ref="AB6:AC15" xr:uid="{8471B2B9-875A-4788-ADB6-7B0272495F10}"/>
  <tableColumns count="2">
    <tableColumn id="1" xr3:uid="{B505FB1F-99D3-4240-9E5F-0EC719A248FA}" name="Intressentkategori" dataDxfId="48"/>
    <tableColumn id="2" xr3:uid="{FC24EA42-A77A-4B92-949D-217F66B91141}" name="Gruppering" dataDxfId="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7025E17-A51F-4C43-81C6-5669D1FAD397}" name="IcKvNy1" displayName="IcKvNy1" ref="T6:T9" totalsRowShown="0" headerRowDxfId="46">
  <autoFilter ref="T6:T9" xr:uid="{F7025E17-A51F-4C43-81C6-5669D1FAD397}">
    <filterColumn colId="0" hiddenButton="1"/>
  </autoFilter>
  <tableColumns count="1">
    <tableColumn id="1" xr3:uid="{D364EC6B-76E9-4BBE-9C3F-6CCC3F90CC2F}" name="Tids- och kostnadsbesparingar"/>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06847D-7821-4B0E-B056-F81D2A376BFF}" name="IcKvNy2" displayName="IcKvNy2" ref="V6:V9" totalsRowShown="0" headerRowDxfId="45">
  <autoFilter ref="V6:V9" xr:uid="{7A06847D-7821-4B0E-B056-F81D2A376BFF}">
    <filterColumn colId="0" hiddenButton="1"/>
  </autoFilter>
  <tableColumns count="1">
    <tableColumn id="1" xr3:uid="{4FEE871C-8F55-47F5-8CB2-065A3A492A98}" name="Bättre tjänster och nya användningsområde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6BDF80E-0E13-4DAD-809F-62E01B1945BD}" name="IcKvNy13" displayName="IcKvNy13" ref="X6:X9" totalsRowShown="0" headerRowDxfId="44">
  <autoFilter ref="X6:X9" xr:uid="{16BDF80E-0E13-4DAD-809F-62E01B1945BD}">
    <filterColumn colId="0" hiddenButton="1"/>
  </autoFilter>
  <tableColumns count="1">
    <tableColumn id="1" xr3:uid="{8C975911-2AEB-4C5C-A88F-AFBE1EC9559F}" name="Ökad nytta av att fler använder tjänst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7C4E7EF-A6C7-424D-A54B-0FBFEED50EFF}" name="IcKvNy4" displayName="IcKvNy4" ref="Z6:Z7" totalsRowShown="0" headerRowDxfId="43" dataDxfId="42">
  <autoFilter ref="Z6:Z7" xr:uid="{27C4E7EF-A6C7-424D-A54B-0FBFEED50EFF}">
    <filterColumn colId="0" hiddenButton="1"/>
  </autoFilter>
  <tableColumns count="1">
    <tableColumn id="1" xr3:uid="{42431325-3130-4483-971B-4E9115E58C7C}" name="Övrigt" dataDxfId="4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388BF56-6C45-4920-982B-4CE9C0783E52}" name="KostÖver" displayName="KostÖver" ref="AE6:AF12" totalsRowShown="0" headerRowDxfId="40" dataDxfId="38" headerRowBorderDxfId="39" tableBorderDxfId="37">
  <autoFilter ref="AE6:AF12" xr:uid="{F388BF56-6C45-4920-982B-4CE9C0783E52}">
    <filterColumn colId="0" hiddenButton="1"/>
    <filterColumn colId="1" hiddenButton="1"/>
  </autoFilter>
  <tableColumns count="2">
    <tableColumn id="1" xr3:uid="{4C9CD0EA-9186-44C3-855A-30F3F1C4C2F2}" name="Namn" dataDxfId="36"/>
    <tableColumn id="2" xr3:uid="{2434B6C5-7C55-456F-A7EC-5D050BF69402}" name="Nyckel" dataDxfId="3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042AF05-DA23-4668-9755-79F371E0C877}" name="Kost1" displayName="Kost1" ref="AH6:AH11" totalsRowShown="0" headerRowDxfId="34" dataDxfId="33">
  <autoFilter ref="AH6:AH11" xr:uid="{A042AF05-DA23-4668-9755-79F371E0C877}">
    <filterColumn colId="0" hiddenButton="1"/>
  </autoFilter>
  <tableColumns count="1">
    <tableColumn id="1" xr3:uid="{6309F748-E95B-4F2A-AB72-BE71C1EF8AE8}" name="Investering" dataDxfId="3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DF28DD6-F406-4834-842C-0CE08B102756}" name="Kost2" displayName="Kost2" ref="AJ6:AJ10" totalsRowShown="0" headerRowDxfId="31" dataDxfId="30">
  <autoFilter ref="AJ6:AJ10" xr:uid="{EDF28DD6-F406-4834-842C-0CE08B102756}">
    <filterColumn colId="0" hiddenButton="1"/>
  </autoFilter>
  <tableColumns count="1">
    <tableColumn id="1" xr3:uid="{0F3FA206-5850-4F62-9243-22713FF9180A}" name="Införandekostnad" dataDxfId="2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D40ED62-09D6-4DF5-A5C5-43874C5C1286}" name="Kost3" displayName="Kost3" ref="AL6:AL12" totalsRowShown="0" headerRowDxfId="28" dataDxfId="27">
  <autoFilter ref="AL6:AL12" xr:uid="{1D40ED62-09D6-4DF5-A5C5-43874C5C1286}">
    <filterColumn colId="0" hiddenButton="1"/>
  </autoFilter>
  <tableColumns count="1">
    <tableColumn id="1" xr3:uid="{869B8298-CB69-4038-BE05-611945FC216E}" name="Verksamhetsanpassning" dataDxfId="2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DEB023-3F92-4116-87A7-E6F3F79E698F}" name="NyttaNivå" displayName="NyttaNivå" ref="Q14:Q19" totalsRowShown="0" headerRowDxfId="25" dataDxfId="24">
  <autoFilter ref="Q14:Q19" xr:uid="{B9DEB023-3F92-4116-87A7-E6F3F79E698F}">
    <filterColumn colId="0" hiddenButton="1"/>
  </autoFilter>
  <tableColumns count="1">
    <tableColumn id="1" xr3:uid="{F4A8F1E9-83D1-45B3-BBC4-90EFA810EA7E}" name="Nivå" dataDxfId="2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3C6B391-B9DD-4810-A1BC-48B1B97F2A60}" name="Kost4" displayName="Kost4" ref="AN6:AN14" totalsRowShown="0" headerRowDxfId="22" dataDxfId="21">
  <autoFilter ref="AN6:AN14" xr:uid="{93C6B391-B9DD-4810-A1BC-48B1B97F2A60}"/>
  <tableColumns count="1">
    <tableColumn id="1" xr3:uid="{A99DC450-130F-4A15-8036-DF451679FFD7}" name="Drift och förvaltning" dataDxfId="2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DA37E2-E834-44B2-BAFF-80C05278CD8E}" name="Kost5" displayName="Kost5" ref="AP6:AP8" totalsRowShown="0" headerRowDxfId="19" dataDxfId="18">
  <autoFilter ref="AP6:AP8" xr:uid="{93DA37E2-E834-44B2-BAFF-80C05278CD8E}"/>
  <tableColumns count="1">
    <tableColumn id="1" xr3:uid="{5DE24630-AA0A-4719-919D-3A01D480F770}" name="Avveckling" dataDxfId="17"/>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624BAE-E8D1-4DB1-810A-F5167FF9AAE2}" name="Kost6" displayName="Kost6" ref="AR6:AR7" totalsRowShown="0" headerRowDxfId="16" dataDxfId="15">
  <autoFilter ref="AR6:AR7" xr:uid="{53624BAE-E8D1-4DB1-810A-F5167FF9AAE2}"/>
  <tableColumns count="1">
    <tableColumn id="1" xr3:uid="{9818C585-97F3-42A3-A9C0-0E19B671522B}" name="Övrigt" dataDxfId="1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393F31-953F-44C7-B0C1-3636D084C7DF}" name="RIskSannolikhet" displayName="RIskSannolikhet" ref="AT6:AU11" totalsRowShown="0" headerRowDxfId="13" dataDxfId="12">
  <autoFilter ref="AT6:AU11" xr:uid="{4E393F31-953F-44C7-B0C1-3636D084C7DF}"/>
  <tableColumns count="2">
    <tableColumn id="1" xr3:uid="{5B5E651A-8705-48A1-8ED2-9154A77262FA}" name="Sannolikhet" dataDxfId="11"/>
    <tableColumn id="2" xr3:uid="{3F1D4878-94A0-45C7-80C0-4E41CFFEE2CC}" name="Poäng" dataDxfId="1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853764-69FB-4C3D-AA50-1834F3FB520A}" name="RiskKonsekvens" displayName="RiskKonsekvens" ref="AW6:AX11" totalsRowShown="0" headerRowDxfId="9" dataDxfId="8">
  <autoFilter ref="AW6:AX11" xr:uid="{B8853764-69FB-4C3D-AA50-1834F3FB520A}"/>
  <tableColumns count="2">
    <tableColumn id="1" xr3:uid="{29E507A2-F38A-4EB8-A036-73956A24B24A}" name="Konsekvens" dataDxfId="7"/>
    <tableColumn id="2" xr3:uid="{1AA05B2F-DE5B-4F7A-8078-BF7E17F86ACF}" name="Poäng" dataDxfId="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62482C-29A6-4C21-85FA-3BF0C3E06B0D}" name="Konsekvenser" displayName="Konsekvenser" ref="AZ6:AZ11" totalsRowShown="0" headerRowDxfId="5" dataDxfId="4">
  <autoFilter ref="AZ6:AZ11" xr:uid="{3662482C-29A6-4C21-85FA-3BF0C3E06B0D}"/>
  <tableColumns count="1">
    <tableColumn id="1" xr3:uid="{FD3B2856-BA1B-4D91-A30F-756B40F5E1A8}" name="Konsekvenskategori" dataDxfId="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8BA08A1-5E41-49DE-ACCE-28CD8A780F91}" name="Risker" displayName="Risker" ref="BB6:BB14" totalsRowShown="0" headerRowDxfId="2" dataDxfId="1">
  <autoFilter ref="BB6:BB14" xr:uid="{98BA08A1-5E41-49DE-ACCE-28CD8A780F91}"/>
  <tableColumns count="1">
    <tableColumn id="1" xr3:uid="{D6934239-FC51-4860-A92E-05CE4E56FAC9}" name="Riskkategor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ESV">
      <a:dk1>
        <a:sysClr val="windowText" lastClr="000000"/>
      </a:dk1>
      <a:lt1>
        <a:sysClr val="window" lastClr="FFFFFF"/>
      </a:lt1>
      <a:dk2>
        <a:srgbClr val="44546A"/>
      </a:dk2>
      <a:lt2>
        <a:srgbClr val="E7E6E6"/>
      </a:lt2>
      <a:accent1>
        <a:srgbClr val="54735F"/>
      </a:accent1>
      <a:accent2>
        <a:srgbClr val="6280A2"/>
      </a:accent2>
      <a:accent3>
        <a:srgbClr val="39B54A"/>
      </a:accent3>
      <a:accent4>
        <a:srgbClr val="CB4A64"/>
      </a:accent4>
      <a:accent5>
        <a:srgbClr val="0083C2"/>
      </a:accent5>
      <a:accent6>
        <a:srgbClr val="EC9526"/>
      </a:accent6>
      <a:hlink>
        <a:srgbClr val="0563C1"/>
      </a:hlink>
      <a:folHlink>
        <a:srgbClr val="954F72"/>
      </a:folHlink>
    </a:clrScheme>
    <a:fontScheme name="Office">
      <a:majorFont>
        <a:latin typeface="Calibri Light"/>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21" Type="http://schemas.openxmlformats.org/officeDocument/2006/relationships/table" Target="../tables/table23.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2" Type="http://schemas.openxmlformats.org/officeDocument/2006/relationships/printerSettings" Target="../printerSettings/printerSettings20.bin"/><Relationship Id="rId16" Type="http://schemas.openxmlformats.org/officeDocument/2006/relationships/table" Target="../tables/table18.xml"/><Relationship Id="rId20" Type="http://schemas.openxmlformats.org/officeDocument/2006/relationships/table" Target="../tables/table22.xml"/><Relationship Id="rId1" Type="http://schemas.openxmlformats.org/officeDocument/2006/relationships/printerSettings" Target="../printerSettings/printerSettings19.bin"/><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table" Target="../tables/table26.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8948E"/>
  </sheetPr>
  <dimension ref="B1:P28"/>
  <sheetViews>
    <sheetView showGridLines="0" tabSelected="1" zoomScale="115" zoomScaleNormal="115" workbookViewId="0">
      <selection activeCell="E6" sqref="E6"/>
    </sheetView>
  </sheetViews>
  <sheetFormatPr defaultColWidth="9.1796875" defaultRowHeight="14" x14ac:dyDescent="0.3"/>
  <cols>
    <col min="1" max="1" width="21.453125" style="1" customWidth="1"/>
    <col min="2" max="2" width="9.1796875" style="1"/>
    <col min="3" max="3" width="2.54296875" style="1" customWidth="1"/>
    <col min="4" max="4" width="3.1796875" style="1" customWidth="1"/>
    <col min="5" max="5" width="93.7265625" style="1" customWidth="1"/>
    <col min="6" max="16384" width="9.1796875" style="1"/>
  </cols>
  <sheetData>
    <row r="1" spans="2:12" ht="17.5" x14ac:dyDescent="0.35">
      <c r="E1" s="436"/>
      <c r="F1" s="436"/>
      <c r="G1" s="436"/>
      <c r="H1" s="436"/>
      <c r="I1" s="436"/>
      <c r="J1" s="436"/>
      <c r="K1" s="436"/>
      <c r="L1" s="436"/>
    </row>
    <row r="2" spans="2:12" ht="23" x14ac:dyDescent="0.5">
      <c r="E2" s="29" t="s">
        <v>38</v>
      </c>
      <c r="F2" s="41"/>
      <c r="G2" s="41"/>
      <c r="H2" s="41"/>
      <c r="I2" s="41"/>
      <c r="J2" s="41"/>
      <c r="K2" s="41"/>
      <c r="L2" s="41"/>
    </row>
    <row r="3" spans="2:12" ht="32.5" x14ac:dyDescent="0.65">
      <c r="E3" s="24" t="s">
        <v>37</v>
      </c>
    </row>
    <row r="4" spans="2:12" x14ac:dyDescent="0.3">
      <c r="D4" s="25"/>
      <c r="E4" s="26"/>
    </row>
    <row r="5" spans="2:12" ht="17.5" x14ac:dyDescent="0.3">
      <c r="B5" s="57" t="s">
        <v>0</v>
      </c>
      <c r="D5" s="25"/>
      <c r="E5" s="1" t="s">
        <v>262</v>
      </c>
    </row>
    <row r="6" spans="2:12" ht="17.5" x14ac:dyDescent="0.3">
      <c r="B6" s="57" t="s">
        <v>21</v>
      </c>
      <c r="D6" s="25"/>
      <c r="E6" s="39">
        <v>45085</v>
      </c>
    </row>
    <row r="7" spans="2:12" ht="17.5" x14ac:dyDescent="0.3">
      <c r="B7" s="57" t="s">
        <v>39</v>
      </c>
      <c r="D7" s="25"/>
      <c r="E7" s="10"/>
    </row>
    <row r="8" spans="2:12" x14ac:dyDescent="0.3">
      <c r="D8" s="25"/>
    </row>
    <row r="20" spans="5:16" x14ac:dyDescent="0.3">
      <c r="L20" s="375"/>
      <c r="M20" s="375"/>
      <c r="N20" s="375"/>
      <c r="O20" s="375"/>
      <c r="P20" s="375"/>
    </row>
    <row r="21" spans="5:16" x14ac:dyDescent="0.3">
      <c r="E21" s="27"/>
      <c r="L21" s="375"/>
      <c r="M21" s="375"/>
      <c r="N21" s="375"/>
      <c r="O21" s="375"/>
      <c r="P21" s="375"/>
    </row>
    <row r="22" spans="5:16" x14ac:dyDescent="0.3">
      <c r="L22" s="375"/>
      <c r="M22" s="375"/>
      <c r="N22" s="375"/>
      <c r="O22" s="375"/>
      <c r="P22" s="375"/>
    </row>
    <row r="23" spans="5:16" x14ac:dyDescent="0.3">
      <c r="L23" s="375"/>
      <c r="M23" s="375"/>
      <c r="N23" s="375"/>
      <c r="O23" s="375"/>
      <c r="P23" s="375"/>
    </row>
    <row r="24" spans="5:16" x14ac:dyDescent="0.3">
      <c r="L24" s="375"/>
      <c r="M24" s="375"/>
      <c r="N24" s="375"/>
      <c r="O24" s="375"/>
      <c r="P24" s="375"/>
    </row>
    <row r="25" spans="5:16" x14ac:dyDescent="0.3">
      <c r="L25" s="375"/>
      <c r="M25" s="375"/>
      <c r="N25" s="375"/>
      <c r="O25" s="375"/>
      <c r="P25" s="375"/>
    </row>
    <row r="26" spans="5:16" x14ac:dyDescent="0.3">
      <c r="L26" s="375"/>
      <c r="M26" s="375"/>
      <c r="N26" s="375"/>
      <c r="O26" s="375"/>
      <c r="P26" s="375"/>
    </row>
    <row r="27" spans="5:16" x14ac:dyDescent="0.3">
      <c r="L27" s="375"/>
      <c r="M27" s="375"/>
      <c r="N27" s="375"/>
      <c r="O27" s="375"/>
      <c r="P27" s="375"/>
    </row>
    <row r="28" spans="5:16" x14ac:dyDescent="0.3">
      <c r="L28" s="375"/>
      <c r="M28" s="375"/>
      <c r="N28" s="375"/>
      <c r="O28" s="375"/>
      <c r="P28" s="375"/>
    </row>
  </sheetData>
  <sheetProtection algorithmName="SHA-512" hashValue="YTOxyX95Dgzr70A518wd6K+sUTpTo1/Iu+r7e2Pv5CPFrxfHbC4cSjMwG8508PJF7R2UtRVg7si7IPfBS+z6jQ==" saltValue="W5QKSAkOPcmdtBoeImLIlA==" spinCount="100000" sheet="1" objects="1" scenarios="1" formatColumns="0" formatRows="0"/>
  <customSheetViews>
    <customSheetView guid="{C2C00746-FA4F-4E5C-AD43-BEA5EA13B936}" scale="90" showGridLines="0">
      <selection activeCell="L25" sqref="L25"/>
      <pageMargins left="0" right="0" top="0" bottom="0" header="0" footer="0"/>
      <pageSetup paperSize="9" orientation="portrait" horizontalDpi="4294967293" r:id="rId1"/>
    </customSheetView>
  </customSheetViews>
  <mergeCells count="1">
    <mergeCell ref="E1:L1"/>
  </mergeCells>
  <pageMargins left="0.25" right="0.25" top="0.75" bottom="0.75" header="0.3" footer="0.3"/>
  <pageSetup paperSize="9" scale="7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CE8034"/>
  </sheetPr>
  <dimension ref="A1:W36"/>
  <sheetViews>
    <sheetView showGridLines="0" workbookViewId="0">
      <selection activeCell="D27" sqref="D27:N27"/>
    </sheetView>
  </sheetViews>
  <sheetFormatPr defaultColWidth="9.1796875" defaultRowHeight="14" x14ac:dyDescent="0.3"/>
  <cols>
    <col min="1" max="1" width="2.1796875" style="376" customWidth="1"/>
    <col min="2" max="2" width="3.81640625" style="1" customWidth="1"/>
    <col min="3" max="3" width="39.453125" style="1" customWidth="1"/>
    <col min="4" max="4" width="6" style="1" bestFit="1" customWidth="1"/>
    <col min="5" max="5" width="10.453125" style="1" customWidth="1"/>
    <col min="6" max="6" width="11.453125" style="1" customWidth="1"/>
    <col min="7" max="14" width="9.1796875" style="1"/>
    <col min="15" max="15" width="9.1796875" style="1" customWidth="1"/>
    <col min="16" max="16384" width="9.1796875" style="1"/>
  </cols>
  <sheetData>
    <row r="1" spans="1:23" ht="45" customHeight="1" x14ac:dyDescent="0.3">
      <c r="C1" s="377" t="s">
        <v>35</v>
      </c>
      <c r="D1" s="18"/>
    </row>
    <row r="2" spans="1:23" ht="18" customHeight="1" x14ac:dyDescent="0.3">
      <c r="C2" s="378" t="s">
        <v>212</v>
      </c>
      <c r="E2" s="5"/>
      <c r="F2" s="18"/>
      <c r="G2" s="4"/>
      <c r="H2" s="4"/>
      <c r="N2" s="4"/>
      <c r="O2" s="4"/>
      <c r="P2" s="4"/>
      <c r="Q2" s="4"/>
    </row>
    <row r="3" spans="1:23" x14ac:dyDescent="0.3">
      <c r="C3" s="379"/>
      <c r="D3" s="379"/>
      <c r="E3" s="379"/>
      <c r="F3" s="379"/>
      <c r="G3" s="4"/>
      <c r="H3" s="4"/>
      <c r="I3" s="4"/>
      <c r="J3" s="4"/>
      <c r="K3" s="4"/>
      <c r="L3" s="4"/>
      <c r="M3" s="4"/>
      <c r="N3" s="4"/>
      <c r="O3" s="4"/>
      <c r="P3" s="4"/>
      <c r="Q3" s="4"/>
    </row>
    <row r="4" spans="1:23" ht="14.5" x14ac:dyDescent="0.35">
      <c r="B4" s="380"/>
      <c r="C4" s="449" t="s">
        <v>218</v>
      </c>
      <c r="D4" s="449"/>
      <c r="E4" s="443"/>
      <c r="F4" s="444"/>
      <c r="G4" s="381" t="s">
        <v>115</v>
      </c>
    </row>
    <row r="5" spans="1:23" ht="14.5" x14ac:dyDescent="0.35">
      <c r="B5" s="380"/>
      <c r="C5" s="448" t="s">
        <v>24</v>
      </c>
      <c r="D5" s="448"/>
      <c r="E5" s="454"/>
      <c r="F5" s="455"/>
      <c r="G5" s="381" t="s">
        <v>116</v>
      </c>
    </row>
    <row r="6" spans="1:23" ht="14.5" customHeight="1" x14ac:dyDescent="0.35">
      <c r="B6" s="380"/>
      <c r="C6" s="452" t="s">
        <v>22</v>
      </c>
      <c r="D6" s="452"/>
      <c r="E6" s="437"/>
      <c r="F6" s="438"/>
      <c r="G6" s="381" t="s">
        <v>210</v>
      </c>
      <c r="N6" s="136"/>
    </row>
    <row r="7" spans="1:23" ht="14.5" x14ac:dyDescent="0.35">
      <c r="B7" s="380"/>
      <c r="C7" s="453" t="s">
        <v>23</v>
      </c>
      <c r="D7" s="453"/>
      <c r="E7" s="439"/>
      <c r="F7" s="440"/>
      <c r="G7" s="381" t="s">
        <v>40</v>
      </c>
    </row>
    <row r="9" spans="1:23" ht="29.25" customHeight="1" x14ac:dyDescent="0.3">
      <c r="C9" s="382" t="s">
        <v>136</v>
      </c>
      <c r="D9" s="6"/>
      <c r="E9" s="6"/>
      <c r="F9" s="4"/>
    </row>
    <row r="10" spans="1:23" ht="20.25" customHeight="1" x14ac:dyDescent="0.3">
      <c r="C10" s="383" t="s">
        <v>127</v>
      </c>
      <c r="D10" s="6"/>
      <c r="E10" s="6"/>
      <c r="F10" s="4"/>
    </row>
    <row r="11" spans="1:23" s="385" customFormat="1" ht="16.5" customHeight="1" x14ac:dyDescent="0.35">
      <c r="A11" s="384"/>
      <c r="C11" s="386" t="s">
        <v>34</v>
      </c>
      <c r="D11" s="387" t="s">
        <v>1</v>
      </c>
      <c r="E11" s="387" t="s">
        <v>2</v>
      </c>
      <c r="F11" s="450" t="s">
        <v>3</v>
      </c>
      <c r="G11" s="450"/>
      <c r="H11" s="450"/>
      <c r="I11" s="450"/>
      <c r="J11" s="450"/>
      <c r="K11" s="450"/>
      <c r="L11" s="450"/>
      <c r="M11" s="450"/>
      <c r="N11" s="450"/>
      <c r="O11" s="450"/>
      <c r="P11" s="451"/>
    </row>
    <row r="12" spans="1:23" s="3" customFormat="1" ht="24" customHeight="1" x14ac:dyDescent="0.35">
      <c r="A12" s="388"/>
      <c r="C12" s="389" t="s">
        <v>4</v>
      </c>
      <c r="D12" s="33">
        <v>2023</v>
      </c>
      <c r="E12" s="390" t="s">
        <v>119</v>
      </c>
      <c r="F12" s="446" t="s">
        <v>117</v>
      </c>
      <c r="G12" s="446"/>
      <c r="H12" s="446"/>
      <c r="I12" s="446"/>
      <c r="J12" s="446"/>
      <c r="K12" s="446"/>
      <c r="L12" s="446"/>
      <c r="M12" s="446"/>
      <c r="N12" s="446"/>
      <c r="O12" s="446"/>
      <c r="P12" s="447"/>
    </row>
    <row r="13" spans="1:23" s="3" customFormat="1" ht="25" customHeight="1" x14ac:dyDescent="0.35">
      <c r="A13" s="388"/>
      <c r="C13" s="391" t="s">
        <v>64</v>
      </c>
      <c r="D13" s="31">
        <v>500</v>
      </c>
      <c r="E13" s="392" t="s">
        <v>159</v>
      </c>
      <c r="F13" s="461" t="s">
        <v>121</v>
      </c>
      <c r="G13" s="461"/>
      <c r="H13" s="461"/>
      <c r="I13" s="461"/>
      <c r="J13" s="461"/>
      <c r="K13" s="461"/>
      <c r="L13" s="461"/>
      <c r="M13" s="461"/>
      <c r="N13" s="461"/>
      <c r="O13" s="461"/>
      <c r="P13" s="462"/>
      <c r="R13" s="393"/>
      <c r="S13" s="393"/>
      <c r="T13" s="393"/>
      <c r="U13" s="393"/>
      <c r="V13" s="393"/>
      <c r="W13" s="393"/>
    </row>
    <row r="14" spans="1:23" s="3" customFormat="1" ht="25" customHeight="1" x14ac:dyDescent="0.35">
      <c r="A14" s="388"/>
      <c r="C14" s="391" t="s">
        <v>213</v>
      </c>
      <c r="D14" s="31">
        <v>1000</v>
      </c>
      <c r="E14" s="392" t="s">
        <v>159</v>
      </c>
      <c r="F14" s="463" t="s">
        <v>120</v>
      </c>
      <c r="G14" s="463"/>
      <c r="H14" s="463"/>
      <c r="I14" s="463"/>
      <c r="J14" s="463"/>
      <c r="K14" s="463"/>
      <c r="L14" s="463"/>
      <c r="M14" s="463"/>
      <c r="N14" s="463"/>
      <c r="O14" s="463"/>
      <c r="P14" s="464"/>
      <c r="R14" s="393"/>
      <c r="S14" s="393"/>
      <c r="T14" s="393"/>
      <c r="U14" s="393"/>
      <c r="V14" s="393"/>
      <c r="W14" s="393"/>
    </row>
    <row r="15" spans="1:23" s="3" customFormat="1" ht="22" customHeight="1" x14ac:dyDescent="0.35">
      <c r="A15" s="388"/>
      <c r="C15" s="391" t="s">
        <v>65</v>
      </c>
      <c r="D15" s="31">
        <v>1500</v>
      </c>
      <c r="E15" s="392" t="s">
        <v>159</v>
      </c>
      <c r="F15" s="461" t="s">
        <v>118</v>
      </c>
      <c r="G15" s="461"/>
      <c r="H15" s="461"/>
      <c r="I15" s="461"/>
      <c r="J15" s="461"/>
      <c r="K15" s="461"/>
      <c r="L15" s="461"/>
      <c r="M15" s="461"/>
      <c r="N15" s="461"/>
      <c r="O15" s="461"/>
      <c r="P15" s="462"/>
      <c r="R15" s="393"/>
      <c r="S15" s="393"/>
      <c r="T15" s="393"/>
      <c r="U15" s="393"/>
      <c r="V15" s="393"/>
      <c r="W15" s="393"/>
    </row>
    <row r="16" spans="1:23" s="3" customFormat="1" ht="25" customHeight="1" x14ac:dyDescent="0.35">
      <c r="A16" s="388"/>
      <c r="C16" s="391" t="s">
        <v>214</v>
      </c>
      <c r="D16" s="31">
        <v>300</v>
      </c>
      <c r="E16" s="392" t="s">
        <v>159</v>
      </c>
      <c r="F16" s="461" t="s">
        <v>219</v>
      </c>
      <c r="G16" s="461"/>
      <c r="H16" s="461"/>
      <c r="I16" s="461"/>
      <c r="J16" s="461"/>
      <c r="K16" s="461"/>
      <c r="L16" s="461"/>
      <c r="M16" s="461"/>
      <c r="N16" s="461"/>
      <c r="O16" s="461"/>
      <c r="P16" s="462"/>
      <c r="R16" s="393"/>
      <c r="S16" s="393"/>
      <c r="T16" s="393"/>
      <c r="U16" s="393"/>
      <c r="V16" s="393"/>
      <c r="W16" s="393"/>
    </row>
    <row r="17" spans="3:16" ht="25.5" customHeight="1" x14ac:dyDescent="0.3">
      <c r="C17" s="394" t="s">
        <v>111</v>
      </c>
      <c r="D17" s="32">
        <v>2000</v>
      </c>
      <c r="E17" s="395" t="s">
        <v>112</v>
      </c>
      <c r="F17" s="441" t="s">
        <v>166</v>
      </c>
      <c r="G17" s="441"/>
      <c r="H17" s="441"/>
      <c r="I17" s="441"/>
      <c r="J17" s="441"/>
      <c r="K17" s="441"/>
      <c r="L17" s="441"/>
      <c r="M17" s="441"/>
      <c r="N17" s="441"/>
      <c r="O17" s="441"/>
      <c r="P17" s="442"/>
    </row>
    <row r="19" spans="3:16" ht="35.5" customHeight="1" x14ac:dyDescent="0.3">
      <c r="C19" s="382" t="s">
        <v>6</v>
      </c>
      <c r="D19" s="6"/>
      <c r="E19" s="6"/>
      <c r="F19" s="4"/>
    </row>
    <row r="20" spans="3:16" ht="112.5" customHeight="1" x14ac:dyDescent="0.3">
      <c r="C20" s="396" t="s">
        <v>128</v>
      </c>
      <c r="D20" s="397"/>
      <c r="E20" s="397"/>
      <c r="F20" s="397"/>
      <c r="G20" s="397"/>
      <c r="H20" s="397"/>
      <c r="I20" s="397"/>
      <c r="J20" s="397"/>
      <c r="K20" s="397"/>
      <c r="L20" s="397"/>
      <c r="M20" s="397"/>
      <c r="N20" s="397"/>
      <c r="O20" s="398"/>
      <c r="P20" s="397"/>
    </row>
    <row r="21" spans="3:16" x14ac:dyDescent="0.3">
      <c r="C21" s="399" t="s">
        <v>7</v>
      </c>
      <c r="D21" s="445" t="s">
        <v>8</v>
      </c>
      <c r="E21" s="445"/>
      <c r="F21" s="445"/>
      <c r="G21" s="445"/>
      <c r="H21" s="445"/>
      <c r="I21" s="445"/>
      <c r="J21" s="445"/>
      <c r="K21" s="445"/>
      <c r="L21" s="445"/>
      <c r="M21" s="445"/>
      <c r="N21" s="445"/>
      <c r="O21" s="387" t="s">
        <v>1</v>
      </c>
      <c r="P21" s="400" t="s">
        <v>2</v>
      </c>
    </row>
    <row r="22" spans="3:16" ht="14.5" x14ac:dyDescent="0.35">
      <c r="C22" s="401"/>
      <c r="D22" s="456"/>
      <c r="E22" s="457"/>
      <c r="F22" s="457"/>
      <c r="G22" s="457"/>
      <c r="H22" s="457"/>
      <c r="I22" s="457"/>
      <c r="J22" s="457"/>
      <c r="K22" s="457"/>
      <c r="L22" s="457"/>
      <c r="M22" s="457"/>
      <c r="N22" s="458"/>
      <c r="O22" s="402"/>
      <c r="P22" s="403"/>
    </row>
    <row r="23" spans="3:16" ht="14.5" x14ac:dyDescent="0.35">
      <c r="C23" s="401"/>
      <c r="D23" s="459"/>
      <c r="E23" s="460"/>
      <c r="F23" s="460"/>
      <c r="G23" s="460"/>
      <c r="H23" s="460"/>
      <c r="I23" s="460"/>
      <c r="J23" s="460"/>
      <c r="K23" s="460"/>
      <c r="L23" s="460"/>
      <c r="M23" s="460"/>
      <c r="N23" s="460"/>
      <c r="O23" s="402"/>
      <c r="P23" s="404"/>
    </row>
    <row r="24" spans="3:16" ht="14.5" x14ac:dyDescent="0.35">
      <c r="C24" s="401"/>
      <c r="D24" s="459"/>
      <c r="E24" s="460"/>
      <c r="F24" s="460"/>
      <c r="G24" s="460"/>
      <c r="H24" s="460"/>
      <c r="I24" s="460"/>
      <c r="J24" s="460"/>
      <c r="K24" s="460"/>
      <c r="L24" s="460"/>
      <c r="M24" s="460"/>
      <c r="N24" s="460"/>
      <c r="O24" s="402"/>
      <c r="P24" s="404"/>
    </row>
    <row r="25" spans="3:16" ht="14.5" x14ac:dyDescent="0.35">
      <c r="C25" s="401"/>
      <c r="D25" s="459"/>
      <c r="E25" s="460"/>
      <c r="F25" s="460"/>
      <c r="G25" s="460"/>
      <c r="H25" s="460"/>
      <c r="I25" s="460"/>
      <c r="J25" s="460"/>
      <c r="K25" s="460"/>
      <c r="L25" s="460"/>
      <c r="M25" s="460"/>
      <c r="N25" s="460"/>
      <c r="O25" s="402"/>
      <c r="P25" s="404"/>
    </row>
    <row r="26" spans="3:16" ht="14.5" x14ac:dyDescent="0.35">
      <c r="C26" s="401"/>
      <c r="D26" s="459"/>
      <c r="E26" s="460"/>
      <c r="F26" s="460"/>
      <c r="G26" s="460"/>
      <c r="H26" s="460"/>
      <c r="I26" s="460"/>
      <c r="J26" s="460"/>
      <c r="K26" s="460"/>
      <c r="L26" s="460"/>
      <c r="M26" s="460"/>
      <c r="N26" s="460"/>
      <c r="O26" s="402"/>
      <c r="P26" s="404"/>
    </row>
    <row r="27" spans="3:16" ht="14.5" x14ac:dyDescent="0.35">
      <c r="C27" s="401"/>
      <c r="D27" s="459"/>
      <c r="E27" s="460"/>
      <c r="F27" s="460"/>
      <c r="G27" s="460"/>
      <c r="H27" s="460"/>
      <c r="I27" s="460"/>
      <c r="J27" s="460"/>
      <c r="K27" s="460"/>
      <c r="L27" s="460"/>
      <c r="M27" s="460"/>
      <c r="N27" s="460"/>
      <c r="O27" s="402"/>
      <c r="P27" s="404"/>
    </row>
    <row r="28" spans="3:16" ht="14.5" x14ac:dyDescent="0.35">
      <c r="C28" s="401"/>
      <c r="D28" s="459"/>
      <c r="E28" s="460"/>
      <c r="F28" s="460"/>
      <c r="G28" s="460"/>
      <c r="H28" s="460"/>
      <c r="I28" s="460"/>
      <c r="J28" s="460"/>
      <c r="K28" s="460"/>
      <c r="L28" s="460"/>
      <c r="M28" s="460"/>
      <c r="N28" s="460"/>
      <c r="O28" s="402"/>
      <c r="P28" s="404"/>
    </row>
    <row r="29" spans="3:16" ht="14.5" x14ac:dyDescent="0.35">
      <c r="C29" s="401"/>
      <c r="D29" s="459"/>
      <c r="E29" s="460"/>
      <c r="F29" s="460"/>
      <c r="G29" s="460"/>
      <c r="H29" s="460"/>
      <c r="I29" s="460"/>
      <c r="J29" s="460"/>
      <c r="K29" s="460"/>
      <c r="L29" s="460"/>
      <c r="M29" s="460"/>
      <c r="N29" s="460"/>
      <c r="O29" s="402"/>
      <c r="P29" s="404"/>
    </row>
    <row r="30" spans="3:16" ht="14.5" x14ac:dyDescent="0.35">
      <c r="C30" s="401"/>
      <c r="D30" s="459"/>
      <c r="E30" s="460"/>
      <c r="F30" s="460"/>
      <c r="G30" s="460"/>
      <c r="H30" s="460"/>
      <c r="I30" s="460"/>
      <c r="J30" s="460"/>
      <c r="K30" s="460"/>
      <c r="L30" s="460"/>
      <c r="M30" s="460"/>
      <c r="N30" s="460"/>
      <c r="O30" s="402"/>
      <c r="P30" s="404"/>
    </row>
    <row r="31" spans="3:16" ht="14.5" x14ac:dyDescent="0.35">
      <c r="C31" s="401"/>
      <c r="D31" s="459"/>
      <c r="E31" s="460"/>
      <c r="F31" s="460"/>
      <c r="G31" s="460"/>
      <c r="H31" s="460"/>
      <c r="I31" s="460"/>
      <c r="J31" s="460"/>
      <c r="K31" s="460"/>
      <c r="L31" s="460"/>
      <c r="M31" s="460"/>
      <c r="N31" s="460"/>
      <c r="O31" s="402"/>
      <c r="P31" s="404"/>
    </row>
    <row r="32" spans="3:16" ht="14.5" x14ac:dyDescent="0.35">
      <c r="C32" s="401"/>
      <c r="D32" s="459"/>
      <c r="E32" s="460"/>
      <c r="F32" s="460"/>
      <c r="G32" s="460"/>
      <c r="H32" s="460"/>
      <c r="I32" s="460"/>
      <c r="J32" s="460"/>
      <c r="K32" s="460"/>
      <c r="L32" s="460"/>
      <c r="M32" s="460"/>
      <c r="N32" s="460"/>
      <c r="O32" s="402"/>
      <c r="P32" s="404"/>
    </row>
    <row r="33" spans="3:16" ht="14.5" x14ac:dyDescent="0.35">
      <c r="C33" s="401"/>
      <c r="D33" s="459"/>
      <c r="E33" s="460"/>
      <c r="F33" s="460"/>
      <c r="G33" s="460"/>
      <c r="H33" s="460"/>
      <c r="I33" s="460"/>
      <c r="J33" s="460"/>
      <c r="K33" s="460"/>
      <c r="L33" s="460"/>
      <c r="M33" s="460"/>
      <c r="N33" s="460"/>
      <c r="O33" s="402"/>
      <c r="P33" s="404"/>
    </row>
    <row r="34" spans="3:16" ht="14.5" x14ac:dyDescent="0.35">
      <c r="C34" s="401"/>
      <c r="D34" s="459"/>
      <c r="E34" s="460"/>
      <c r="F34" s="460"/>
      <c r="G34" s="460"/>
      <c r="H34" s="460"/>
      <c r="I34" s="460"/>
      <c r="J34" s="460"/>
      <c r="K34" s="460"/>
      <c r="L34" s="460"/>
      <c r="M34" s="460"/>
      <c r="N34" s="460"/>
      <c r="O34" s="402"/>
      <c r="P34" s="404"/>
    </row>
    <row r="35" spans="3:16" ht="14.5" x14ac:dyDescent="0.35">
      <c r="C35" s="401"/>
      <c r="D35" s="459"/>
      <c r="E35" s="460"/>
      <c r="F35" s="460"/>
      <c r="G35" s="460"/>
      <c r="H35" s="460"/>
      <c r="I35" s="460"/>
      <c r="J35" s="460"/>
      <c r="K35" s="460"/>
      <c r="L35" s="460"/>
      <c r="M35" s="460"/>
      <c r="N35" s="460"/>
      <c r="O35" s="402"/>
      <c r="P35" s="404"/>
    </row>
    <row r="36" spans="3:16" ht="14.5" x14ac:dyDescent="0.35">
      <c r="C36" s="405"/>
      <c r="D36" s="465"/>
      <c r="E36" s="466"/>
      <c r="F36" s="466"/>
      <c r="G36" s="466"/>
      <c r="H36" s="466"/>
      <c r="I36" s="466"/>
      <c r="J36" s="466"/>
      <c r="K36" s="466"/>
      <c r="L36" s="466"/>
      <c r="M36" s="466"/>
      <c r="N36" s="466"/>
      <c r="O36" s="406"/>
      <c r="P36" s="407"/>
    </row>
  </sheetData>
  <sheetProtection algorithmName="SHA-512" hashValue="58cvMMkFYnIUs92UBmhnmEVKdRhmKAiSO3PZBgaVd72EhucKKUEhIaFMFvNQiASwqaNhGH04RH0pdRZ6Lb7SLA==" saltValue="Ek5QeUXm9Ev6EdWcT/+0rA==" spinCount="100000" sheet="1" objects="1" scenarios="1" formatRows="0"/>
  <customSheetViews>
    <customSheetView guid="{C2C00746-FA4F-4E5C-AD43-BEA5EA13B936}" showGridLines="0" topLeftCell="A7">
      <pageMargins left="0" right="0" top="0" bottom="0" header="0" footer="0"/>
      <pageSetup paperSize="9" orientation="portrait" horizontalDpi="300" verticalDpi="300" r:id="rId1"/>
    </customSheetView>
  </customSheetViews>
  <mergeCells count="31">
    <mergeCell ref="D36:N36"/>
    <mergeCell ref="D32:N32"/>
    <mergeCell ref="D33:N33"/>
    <mergeCell ref="D24:N24"/>
    <mergeCell ref="D25:N25"/>
    <mergeCell ref="D26:N26"/>
    <mergeCell ref="D27:N27"/>
    <mergeCell ref="D28:N28"/>
    <mergeCell ref="D34:N34"/>
    <mergeCell ref="D35:N35"/>
    <mergeCell ref="D29:N29"/>
    <mergeCell ref="D30:N30"/>
    <mergeCell ref="D31:N31"/>
    <mergeCell ref="D22:N22"/>
    <mergeCell ref="D23:N23"/>
    <mergeCell ref="F13:P13"/>
    <mergeCell ref="F14:P14"/>
    <mergeCell ref="F15:P15"/>
    <mergeCell ref="F16:P16"/>
    <mergeCell ref="E6:F6"/>
    <mergeCell ref="E7:F7"/>
    <mergeCell ref="F17:P17"/>
    <mergeCell ref="E4:F4"/>
    <mergeCell ref="D21:N21"/>
    <mergeCell ref="F12:P12"/>
    <mergeCell ref="C5:D5"/>
    <mergeCell ref="C4:D4"/>
    <mergeCell ref="F11:P11"/>
    <mergeCell ref="C6:D6"/>
    <mergeCell ref="C7:D7"/>
    <mergeCell ref="E5:F5"/>
  </mergeCells>
  <dataValidations count="3">
    <dataValidation type="whole" operator="greaterThan" allowBlank="1" showInputMessage="1" showErrorMessage="1" sqref="D12" xr:uid="{00000000-0002-0000-0100-000000000000}">
      <formula1>0</formula1>
    </dataValidation>
    <dataValidation type="decimal" operator="greaterThan" allowBlank="1" showInputMessage="1" showErrorMessage="1" sqref="D13:D17" xr:uid="{00000000-0002-0000-0100-000001000000}">
      <formula1>0</formula1>
    </dataValidation>
    <dataValidation type="date" operator="greaterThan" allowBlank="1" showInputMessage="1" showErrorMessage="1" sqref="E6:F6" xr:uid="{2B7707B6-6281-4263-A178-0C9B90E61AE2}">
      <formula1>44835</formula1>
    </dataValidation>
  </dataValidations>
  <pageMargins left="0.25" right="0.25" top="0.75" bottom="0.75" header="0.3" footer="0.3"/>
  <pageSetup paperSize="9" scale="6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879585"/>
    <pageSetUpPr fitToPage="1"/>
  </sheetPr>
  <dimension ref="A1:AH24"/>
  <sheetViews>
    <sheetView showGridLines="0" topLeftCell="E4" workbookViewId="0">
      <selection activeCell="O5" sqref="O5"/>
    </sheetView>
  </sheetViews>
  <sheetFormatPr defaultColWidth="9.1796875" defaultRowHeight="14.5" x14ac:dyDescent="0.35"/>
  <cols>
    <col min="1" max="1" width="2.26953125" style="166" customWidth="1"/>
    <col min="2" max="2" width="2.26953125" customWidth="1"/>
    <col min="3" max="3" width="11.453125" style="167" customWidth="1"/>
    <col min="4" max="4" width="31.54296875" customWidth="1"/>
    <col min="5" max="5" width="27.453125" customWidth="1"/>
    <col min="6" max="6" width="33.54296875" customWidth="1"/>
    <col min="7" max="7" width="17.54296875" customWidth="1"/>
    <col min="8" max="8" width="18.453125" customWidth="1"/>
    <col min="9" max="9" width="17.1796875" customWidth="1"/>
    <col min="10" max="10" width="20" customWidth="1"/>
    <col min="11" max="11" width="17.453125" customWidth="1"/>
    <col min="12" max="12" width="13.7265625" customWidth="1"/>
    <col min="13" max="13" width="16.7265625" customWidth="1"/>
    <col min="14" max="14" width="25.54296875" customWidth="1"/>
    <col min="15" max="15" width="12.81640625" customWidth="1"/>
    <col min="16" max="17" width="24" customWidth="1"/>
    <col min="18" max="27" width="13.26953125" customWidth="1"/>
    <col min="28" max="28" width="14.7265625" customWidth="1"/>
    <col min="29" max="29" width="12.7265625" hidden="1" customWidth="1"/>
    <col min="30" max="30" width="18.54296875" bestFit="1" customWidth="1"/>
    <col min="31" max="32" width="10.1796875" customWidth="1"/>
    <col min="33" max="33" width="32.453125" customWidth="1"/>
  </cols>
  <sheetData>
    <row r="1" spans="1:34" s="1" customFormat="1" ht="60.75" customHeight="1" x14ac:dyDescent="0.3">
      <c r="A1" s="138"/>
      <c r="C1" s="139" t="s">
        <v>36</v>
      </c>
      <c r="D1" s="140"/>
      <c r="E1" s="140"/>
      <c r="F1" s="140"/>
      <c r="G1" s="5"/>
      <c r="H1" s="141"/>
      <c r="I1" s="4"/>
      <c r="J1" s="4"/>
      <c r="K1" s="4"/>
      <c r="L1" s="4"/>
      <c r="M1" s="4"/>
      <c r="N1" s="4"/>
      <c r="O1" s="4"/>
      <c r="P1" s="142"/>
      <c r="Q1" s="142"/>
      <c r="R1" s="4"/>
      <c r="S1" s="4"/>
    </row>
    <row r="2" spans="1:34" s="1" customFormat="1" ht="52.5" customHeight="1" x14ac:dyDescent="0.3">
      <c r="A2" s="138"/>
      <c r="C2" s="143" t="s">
        <v>122</v>
      </c>
      <c r="G2" s="5"/>
      <c r="H2" s="5"/>
      <c r="I2" s="4"/>
      <c r="J2" s="4"/>
      <c r="K2" s="144"/>
      <c r="L2" s="4"/>
      <c r="M2" s="4"/>
      <c r="N2" s="142"/>
      <c r="P2" s="142"/>
      <c r="Q2" s="142"/>
      <c r="R2" s="4"/>
      <c r="S2" s="144"/>
      <c r="T2" s="471"/>
      <c r="U2" s="472"/>
      <c r="V2" s="472"/>
      <c r="W2" s="472"/>
      <c r="X2" s="472"/>
      <c r="Y2" s="472"/>
      <c r="Z2" s="472"/>
      <c r="AA2" s="472"/>
      <c r="AB2" s="472"/>
      <c r="AC2" s="472"/>
      <c r="AD2" s="145"/>
      <c r="AE2" s="145"/>
      <c r="AF2" s="472"/>
      <c r="AG2" s="472"/>
    </row>
    <row r="3" spans="1:34" s="1" customFormat="1" ht="77.150000000000006" customHeight="1" x14ac:dyDescent="0.3">
      <c r="A3" s="138"/>
      <c r="C3" s="146"/>
      <c r="D3" s="147" t="s">
        <v>43</v>
      </c>
      <c r="E3" s="148" t="s">
        <v>44</v>
      </c>
      <c r="F3" s="148" t="s">
        <v>45</v>
      </c>
      <c r="G3" s="467" t="s">
        <v>187</v>
      </c>
      <c r="H3" s="468"/>
      <c r="I3" s="147" t="s">
        <v>51</v>
      </c>
      <c r="J3" s="149" t="s">
        <v>131</v>
      </c>
      <c r="K3" s="150" t="s">
        <v>123</v>
      </c>
      <c r="L3" s="150" t="s">
        <v>110</v>
      </c>
      <c r="M3" s="148" t="s">
        <v>114</v>
      </c>
      <c r="N3" s="151" t="s">
        <v>211</v>
      </c>
      <c r="O3" s="138"/>
      <c r="P3" s="148" t="s">
        <v>132</v>
      </c>
      <c r="Q3" s="150" t="s">
        <v>194</v>
      </c>
      <c r="R3" s="469" t="s">
        <v>137</v>
      </c>
      <c r="S3" s="470"/>
      <c r="T3" s="470"/>
      <c r="U3" s="470"/>
      <c r="V3" s="470"/>
      <c r="W3" s="470"/>
      <c r="X3" s="470"/>
      <c r="Y3" s="470"/>
      <c r="Z3" s="470"/>
      <c r="AA3" s="470"/>
      <c r="AB3" s="152"/>
      <c r="AC3" s="152"/>
      <c r="AD3" s="145"/>
      <c r="AE3" s="145"/>
      <c r="AF3" s="145"/>
      <c r="AG3" s="153"/>
    </row>
    <row r="4" spans="1:34" s="23" customFormat="1" ht="62.15" customHeight="1" x14ac:dyDescent="0.35">
      <c r="A4" s="154"/>
      <c r="C4" s="155" t="s">
        <v>9</v>
      </c>
      <c r="D4" s="156" t="s">
        <v>46</v>
      </c>
      <c r="E4" s="156" t="s">
        <v>47</v>
      </c>
      <c r="F4" s="156" t="s">
        <v>50</v>
      </c>
      <c r="G4" s="156" t="s">
        <v>130</v>
      </c>
      <c r="H4" s="156" t="s">
        <v>49</v>
      </c>
      <c r="I4" s="156" t="s">
        <v>52</v>
      </c>
      <c r="J4" s="157" t="s">
        <v>53</v>
      </c>
      <c r="K4" s="156" t="s">
        <v>215</v>
      </c>
      <c r="L4" s="156" t="s">
        <v>107</v>
      </c>
      <c r="M4" s="156" t="s">
        <v>264</v>
      </c>
      <c r="N4" s="158" t="s">
        <v>140</v>
      </c>
      <c r="O4" s="156" t="s">
        <v>104</v>
      </c>
      <c r="P4" s="158" t="s">
        <v>133</v>
      </c>
      <c r="Q4" s="156" t="s">
        <v>193</v>
      </c>
      <c r="R4" s="156" t="s">
        <v>173</v>
      </c>
      <c r="S4" s="156" t="s">
        <v>174</v>
      </c>
      <c r="T4" s="156" t="s">
        <v>176</v>
      </c>
      <c r="U4" s="156" t="s">
        <v>177</v>
      </c>
      <c r="V4" s="156" t="s">
        <v>178</v>
      </c>
      <c r="W4" s="156" t="s">
        <v>179</v>
      </c>
      <c r="X4" s="156" t="s">
        <v>180</v>
      </c>
      <c r="Y4" s="156" t="s">
        <v>181</v>
      </c>
      <c r="Z4" s="156" t="s">
        <v>182</v>
      </c>
      <c r="AA4" s="156" t="s">
        <v>175</v>
      </c>
      <c r="AB4" s="156" t="s">
        <v>192</v>
      </c>
      <c r="AC4" s="159" t="s">
        <v>141</v>
      </c>
    </row>
    <row r="5" spans="1:34" s="3" customFormat="1" ht="45.75" customHeight="1" x14ac:dyDescent="0.35">
      <c r="A5" s="160"/>
      <c r="C5" s="161">
        <f>ROW(KvantifierbarNytta[[#This Row],[ID]])-4</f>
        <v>1</v>
      </c>
      <c r="D5" s="54" t="s">
        <v>42</v>
      </c>
      <c r="E5" s="54"/>
      <c r="F5" s="54"/>
      <c r="G5" s="54"/>
      <c r="H5" s="58"/>
      <c r="I5" s="58"/>
      <c r="J5" s="58"/>
      <c r="K5" s="58"/>
      <c r="L5" s="59"/>
      <c r="M5" s="58"/>
      <c r="N5" s="58"/>
      <c r="O5" s="163">
        <f>(((KvantifierbarNytta[[#This Row],[timkostnad/enhet ]]/60*KvantifierbarNytta[[#This Row],[Total uppskattad tidsbesparing per dag (minuter)]]/8*ArbetstimmarÅr)/1000)+KvantifierbarNytta[[#This Row],[Annan uppskattad nytta (tkr)]])</f>
        <v>0</v>
      </c>
      <c r="P5" s="45"/>
      <c r="Q5" s="88">
        <v>2</v>
      </c>
      <c r="R5" s="164">
        <f>O5</f>
        <v>0</v>
      </c>
      <c r="S5" s="164">
        <f t="shared" ref="S5:AA6" si="0">IF($Q5-(COLUMN(S5)-COLUMN($R5))&gt;0,(R5*$P5)+R5,0)</f>
        <v>0</v>
      </c>
      <c r="T5" s="164">
        <f t="shared" ref="T5:AA5" si="1">IF($Q5-(COLUMN(T5)-COLUMN($R5))&gt;0,(S5*$P5)+S5,0)</f>
        <v>0</v>
      </c>
      <c r="U5" s="164">
        <f t="shared" si="1"/>
        <v>0</v>
      </c>
      <c r="V5" s="164">
        <f t="shared" si="1"/>
        <v>0</v>
      </c>
      <c r="W5" s="164">
        <f t="shared" si="1"/>
        <v>0</v>
      </c>
      <c r="X5" s="164">
        <f t="shared" si="1"/>
        <v>0</v>
      </c>
      <c r="Y5" s="164">
        <f t="shared" si="1"/>
        <v>0</v>
      </c>
      <c r="Z5" s="164">
        <f t="shared" si="1"/>
        <v>0</v>
      </c>
      <c r="AA5" s="164">
        <f t="shared" si="1"/>
        <v>0</v>
      </c>
      <c r="AB5" s="164">
        <f>SUM(KvantifierbarNytta[[#This Row],[År 1]:[År 10]])</f>
        <v>0</v>
      </c>
      <c r="AC5" s="162" t="str">
        <f>INDEX(ÖvergripandeNytta[Nyckel],MATCH(KvantifierbarNytta[[#This Row],[Övergripande nytta]],ÖvergripandeNytta[Namn],0))</f>
        <v>KvNy1</v>
      </c>
      <c r="AD5" s="253"/>
      <c r="AE5" s="23"/>
      <c r="AF5" s="23"/>
    </row>
    <row r="6" spans="1:34" s="3" customFormat="1" ht="45" customHeight="1" x14ac:dyDescent="0.3">
      <c r="A6" s="160"/>
      <c r="B6" s="1"/>
      <c r="C6" s="165">
        <f>ROW(KvantifierbarNytta[[#This Row],[ID]])-4</f>
        <v>2</v>
      </c>
      <c r="D6" s="54" t="s">
        <v>42</v>
      </c>
      <c r="E6" s="54"/>
      <c r="F6" s="54"/>
      <c r="G6" s="54"/>
      <c r="H6" s="58"/>
      <c r="I6" s="58"/>
      <c r="J6" s="58"/>
      <c r="K6" s="58"/>
      <c r="L6" s="59"/>
      <c r="M6" s="58"/>
      <c r="N6" s="58"/>
      <c r="O6" s="163">
        <f>(((KvantifierbarNytta[[#This Row],[timkostnad/enhet ]]/60*KvantifierbarNytta[[#This Row],[Total uppskattad tidsbesparing per dag (minuter)]]/8*ArbetstimmarÅr)/1000)+KvantifierbarNytta[[#This Row],[Annan uppskattad nytta (tkr)]])</f>
        <v>0</v>
      </c>
      <c r="P6" s="45"/>
      <c r="Q6" s="88">
        <v>2</v>
      </c>
      <c r="R6" s="164">
        <f>O6</f>
        <v>0</v>
      </c>
      <c r="S6" s="164">
        <f t="shared" si="0"/>
        <v>0</v>
      </c>
      <c r="T6" s="164">
        <f t="shared" si="0"/>
        <v>0</v>
      </c>
      <c r="U6" s="164">
        <f t="shared" si="0"/>
        <v>0</v>
      </c>
      <c r="V6" s="164">
        <f t="shared" si="0"/>
        <v>0</v>
      </c>
      <c r="W6" s="164">
        <f t="shared" si="0"/>
        <v>0</v>
      </c>
      <c r="X6" s="164">
        <f t="shared" si="0"/>
        <v>0</v>
      </c>
      <c r="Y6" s="164">
        <f t="shared" si="0"/>
        <v>0</v>
      </c>
      <c r="Z6" s="164">
        <f t="shared" si="0"/>
        <v>0</v>
      </c>
      <c r="AA6" s="164">
        <f t="shared" si="0"/>
        <v>0</v>
      </c>
      <c r="AB6" s="257">
        <f>SUM(KvantifierbarNytta[[#This Row],[År 1]:[År 10]])</f>
        <v>0</v>
      </c>
      <c r="AC6" s="256" t="str">
        <f>INDEX(ÖvergripandeNytta[Nyckel],MATCH(KvantifierbarNytta[[#This Row],[Övergripande nytta]],ÖvergripandeNytta[Namn],0))</f>
        <v>KvNy1</v>
      </c>
      <c r="AD6" s="252"/>
      <c r="AE6" s="1"/>
      <c r="AF6" s="1"/>
    </row>
    <row r="7" spans="1:34" s="3" customFormat="1" ht="44.15" customHeight="1" x14ac:dyDescent="0.3">
      <c r="A7" s="160"/>
      <c r="B7" s="1"/>
      <c r="C7" s="165">
        <f>ROW(KvantifierbarNytta[[#This Row],[ID]])-4</f>
        <v>3</v>
      </c>
      <c r="D7" s="54" t="s">
        <v>42</v>
      </c>
      <c r="E7" s="54"/>
      <c r="F7" s="54"/>
      <c r="G7" s="54"/>
      <c r="H7" s="58"/>
      <c r="I7" s="58"/>
      <c r="J7" s="58"/>
      <c r="K7" s="58"/>
      <c r="L7" s="59"/>
      <c r="M7" s="58"/>
      <c r="N7" s="58"/>
      <c r="O7" s="163">
        <f>(((KvantifierbarNytta[[#This Row],[timkostnad/enhet ]]/60*KvantifierbarNytta[[#This Row],[Total uppskattad tidsbesparing per dag (minuter)]]/8*ArbetstimmarÅr)/1000)+KvantifierbarNytta[[#This Row],[Annan uppskattad nytta (tkr)]])</f>
        <v>0</v>
      </c>
      <c r="P7" s="45"/>
      <c r="Q7" s="88">
        <v>2</v>
      </c>
      <c r="R7" s="164">
        <f>O7</f>
        <v>0</v>
      </c>
      <c r="S7" s="164">
        <f t="shared" ref="S7:AA7" si="2">IF($Q7-(COLUMN(S7)-COLUMN($R7))&gt;0,(R7*$P7)+R7,0)</f>
        <v>0</v>
      </c>
      <c r="T7" s="164">
        <f t="shared" si="2"/>
        <v>0</v>
      </c>
      <c r="U7" s="164">
        <f t="shared" si="2"/>
        <v>0</v>
      </c>
      <c r="V7" s="164">
        <f t="shared" si="2"/>
        <v>0</v>
      </c>
      <c r="W7" s="164">
        <f t="shared" si="2"/>
        <v>0</v>
      </c>
      <c r="X7" s="164">
        <f t="shared" si="2"/>
        <v>0</v>
      </c>
      <c r="Y7" s="164">
        <f t="shared" si="2"/>
        <v>0</v>
      </c>
      <c r="Z7" s="164">
        <f t="shared" si="2"/>
        <v>0</v>
      </c>
      <c r="AA7" s="164">
        <f t="shared" si="2"/>
        <v>0</v>
      </c>
      <c r="AB7" s="164">
        <f>SUM(KvantifierbarNytta[[#This Row],[År 1]:[År 10]])</f>
        <v>0</v>
      </c>
      <c r="AC7" s="162" t="str">
        <f>INDEX(ÖvergripandeNytta[Nyckel],MATCH(KvantifierbarNytta[[#This Row],[Övergripande nytta]],ÖvergripandeNytta[Namn],0))</f>
        <v>KvNy1</v>
      </c>
      <c r="AD7" s="137"/>
      <c r="AE7" s="1"/>
      <c r="AF7" s="1"/>
    </row>
    <row r="8" spans="1:34" s="3" customFormat="1" ht="44.15" customHeight="1" x14ac:dyDescent="0.3">
      <c r="A8" s="160"/>
      <c r="B8" s="1"/>
      <c r="C8" s="165">
        <f>ROW(KvantifierbarNytta[[#This Row],[ID]])-4</f>
        <v>4</v>
      </c>
      <c r="D8" s="54" t="s">
        <v>42</v>
      </c>
      <c r="E8" s="54"/>
      <c r="F8" s="54"/>
      <c r="G8" s="54"/>
      <c r="H8" s="58"/>
      <c r="I8" s="58"/>
      <c r="J8" s="58"/>
      <c r="K8" s="58"/>
      <c r="L8" s="59"/>
      <c r="M8" s="58"/>
      <c r="N8" s="58"/>
      <c r="O8" s="163">
        <f>(((KvantifierbarNytta[[#This Row],[timkostnad/enhet ]]/60*KvantifierbarNytta[[#This Row],[Total uppskattad tidsbesparing per dag (minuter)]]/8*ArbetstimmarÅr)/1000)+KvantifierbarNytta[[#This Row],[Annan uppskattad nytta (tkr)]])</f>
        <v>0</v>
      </c>
      <c r="P8" s="45"/>
      <c r="Q8" s="88">
        <v>2</v>
      </c>
      <c r="R8" s="164">
        <f t="shared" ref="R8:R12" si="3">O8</f>
        <v>0</v>
      </c>
      <c r="S8" s="164">
        <f t="shared" ref="S8:AA8" si="4">IF($Q8-(COLUMN(S8)-COLUMN($R8))&gt;0,(R8*$P8)+R8,0)</f>
        <v>0</v>
      </c>
      <c r="T8" s="164">
        <f t="shared" si="4"/>
        <v>0</v>
      </c>
      <c r="U8" s="164">
        <f t="shared" si="4"/>
        <v>0</v>
      </c>
      <c r="V8" s="164">
        <f t="shared" si="4"/>
        <v>0</v>
      </c>
      <c r="W8" s="164">
        <f t="shared" si="4"/>
        <v>0</v>
      </c>
      <c r="X8" s="164">
        <f t="shared" si="4"/>
        <v>0</v>
      </c>
      <c r="Y8" s="164">
        <f t="shared" si="4"/>
        <v>0</v>
      </c>
      <c r="Z8" s="164">
        <f t="shared" si="4"/>
        <v>0</v>
      </c>
      <c r="AA8" s="164">
        <f t="shared" si="4"/>
        <v>0</v>
      </c>
      <c r="AB8" s="164">
        <f>SUM(KvantifierbarNytta[[#This Row],[År 1]:[År 10]])</f>
        <v>0</v>
      </c>
      <c r="AC8" s="162" t="str">
        <f>INDEX(ÖvergripandeNytta[Nyckel],MATCH(KvantifierbarNytta[[#This Row],[Övergripande nytta]],ÖvergripandeNytta[Namn],0))</f>
        <v>KvNy1</v>
      </c>
      <c r="AD8" s="137"/>
      <c r="AE8" s="1"/>
      <c r="AF8" s="1"/>
      <c r="AG8" s="1"/>
      <c r="AH8" s="1"/>
    </row>
    <row r="9" spans="1:34" s="3" customFormat="1" ht="44.15" customHeight="1" x14ac:dyDescent="0.3">
      <c r="A9" s="160"/>
      <c r="B9" s="1"/>
      <c r="C9" s="165">
        <f>ROW(KvantifierbarNytta[[#This Row],[ID]])-4</f>
        <v>5</v>
      </c>
      <c r="D9" s="54" t="s">
        <v>42</v>
      </c>
      <c r="E9" s="54"/>
      <c r="F9" s="54"/>
      <c r="G9" s="54"/>
      <c r="H9" s="58"/>
      <c r="I9" s="58"/>
      <c r="J9" s="58"/>
      <c r="K9" s="58"/>
      <c r="L9" s="59"/>
      <c r="M9" s="58"/>
      <c r="N9" s="58"/>
      <c r="O9" s="163">
        <f>(((KvantifierbarNytta[[#This Row],[timkostnad/enhet ]]/60*KvantifierbarNytta[[#This Row],[Total uppskattad tidsbesparing per dag (minuter)]]/8*ArbetstimmarÅr)/1000)+KvantifierbarNytta[[#This Row],[Annan uppskattad nytta (tkr)]])</f>
        <v>0</v>
      </c>
      <c r="P9" s="45"/>
      <c r="Q9" s="88">
        <v>2</v>
      </c>
      <c r="R9" s="164">
        <f t="shared" si="3"/>
        <v>0</v>
      </c>
      <c r="S9" s="164">
        <f t="shared" ref="S9:AA9" si="5">IF($Q9-(COLUMN(S9)-COLUMN($R9))&gt;0,(R9*$P9)+R9,0)</f>
        <v>0</v>
      </c>
      <c r="T9" s="164">
        <f t="shared" si="5"/>
        <v>0</v>
      </c>
      <c r="U9" s="164">
        <f t="shared" si="5"/>
        <v>0</v>
      </c>
      <c r="V9" s="164">
        <f t="shared" si="5"/>
        <v>0</v>
      </c>
      <c r="W9" s="164">
        <f t="shared" si="5"/>
        <v>0</v>
      </c>
      <c r="X9" s="164">
        <f t="shared" si="5"/>
        <v>0</v>
      </c>
      <c r="Y9" s="164">
        <f t="shared" si="5"/>
        <v>0</v>
      </c>
      <c r="Z9" s="164">
        <f t="shared" si="5"/>
        <v>0</v>
      </c>
      <c r="AA9" s="164">
        <f t="shared" si="5"/>
        <v>0</v>
      </c>
      <c r="AB9" s="164">
        <f>SUM(KvantifierbarNytta[[#This Row],[År 1]:[År 10]])</f>
        <v>0</v>
      </c>
      <c r="AC9" s="162" t="str">
        <f>INDEX(ÖvergripandeNytta[Nyckel],MATCH(KvantifierbarNytta[[#This Row],[Övergripande nytta]],ÖvergripandeNytta[Namn],0))</f>
        <v>KvNy1</v>
      </c>
      <c r="AD9" s="137"/>
      <c r="AE9" s="1"/>
      <c r="AF9" s="1"/>
      <c r="AG9" s="1"/>
      <c r="AH9" s="1"/>
    </row>
    <row r="10" spans="1:34" s="3" customFormat="1" ht="44.15" customHeight="1" x14ac:dyDescent="0.3">
      <c r="A10" s="160"/>
      <c r="B10" s="1"/>
      <c r="C10" s="165">
        <f>ROW(KvantifierbarNytta[[#This Row],[ID]])-4</f>
        <v>6</v>
      </c>
      <c r="D10" s="54" t="s">
        <v>42</v>
      </c>
      <c r="E10" s="54"/>
      <c r="F10" s="54"/>
      <c r="G10" s="54"/>
      <c r="H10" s="58"/>
      <c r="I10" s="58"/>
      <c r="J10" s="58"/>
      <c r="K10" s="58"/>
      <c r="L10" s="59"/>
      <c r="M10" s="58"/>
      <c r="N10" s="58"/>
      <c r="O10" s="163">
        <f>(((KvantifierbarNytta[[#This Row],[timkostnad/enhet ]]/60*KvantifierbarNytta[[#This Row],[Total uppskattad tidsbesparing per dag (minuter)]]/8*ArbetstimmarÅr)/1000)+KvantifierbarNytta[[#This Row],[Annan uppskattad nytta (tkr)]])</f>
        <v>0</v>
      </c>
      <c r="P10" s="45"/>
      <c r="Q10" s="88">
        <v>2</v>
      </c>
      <c r="R10" s="164">
        <f t="shared" si="3"/>
        <v>0</v>
      </c>
      <c r="S10" s="164">
        <f t="shared" ref="S10:AA10" si="6">IF($Q10-(COLUMN(S10)-COLUMN($R10))&gt;0,(R10*$P10)+R10,0)</f>
        <v>0</v>
      </c>
      <c r="T10" s="164">
        <f t="shared" si="6"/>
        <v>0</v>
      </c>
      <c r="U10" s="164">
        <f t="shared" si="6"/>
        <v>0</v>
      </c>
      <c r="V10" s="164">
        <f t="shared" si="6"/>
        <v>0</v>
      </c>
      <c r="W10" s="164">
        <f t="shared" si="6"/>
        <v>0</v>
      </c>
      <c r="X10" s="164">
        <f t="shared" si="6"/>
        <v>0</v>
      </c>
      <c r="Y10" s="164">
        <f t="shared" si="6"/>
        <v>0</v>
      </c>
      <c r="Z10" s="164">
        <f t="shared" si="6"/>
        <v>0</v>
      </c>
      <c r="AA10" s="164">
        <f t="shared" si="6"/>
        <v>0</v>
      </c>
      <c r="AB10" s="251">
        <f>SUM(KvantifierbarNytta[[#This Row],[År 1]:[År 10]])</f>
        <v>0</v>
      </c>
      <c r="AC10" s="162" t="str">
        <f>INDEX(ÖvergripandeNytta[Nyckel],MATCH(KvantifierbarNytta[[#This Row],[Övergripande nytta]],ÖvergripandeNytta[Namn],0))</f>
        <v>KvNy1</v>
      </c>
      <c r="AD10" s="137"/>
      <c r="AE10" s="1"/>
      <c r="AF10" s="1"/>
      <c r="AG10" s="1"/>
      <c r="AH10" s="1"/>
    </row>
    <row r="11" spans="1:34" s="3" customFormat="1" ht="44.15" customHeight="1" x14ac:dyDescent="0.3">
      <c r="A11" s="160"/>
      <c r="B11" s="1"/>
      <c r="C11" s="165">
        <f>ROW(KvantifierbarNytta[[#This Row],[ID]])-4</f>
        <v>7</v>
      </c>
      <c r="D11" s="54" t="s">
        <v>42</v>
      </c>
      <c r="E11" s="54"/>
      <c r="F11" s="54"/>
      <c r="G11" s="54"/>
      <c r="H11" s="58"/>
      <c r="I11" s="58"/>
      <c r="J11" s="58"/>
      <c r="K11" s="58"/>
      <c r="L11" s="59"/>
      <c r="M11" s="58"/>
      <c r="N11" s="58"/>
      <c r="O11" s="163">
        <f>(((KvantifierbarNytta[[#This Row],[timkostnad/enhet ]]/60*KvantifierbarNytta[[#This Row],[Total uppskattad tidsbesparing per dag (minuter)]]/8*ArbetstimmarÅr)/1000)+KvantifierbarNytta[[#This Row],[Annan uppskattad nytta (tkr)]])</f>
        <v>0</v>
      </c>
      <c r="P11" s="45"/>
      <c r="Q11" s="88">
        <v>2</v>
      </c>
      <c r="R11" s="164">
        <f t="shared" si="3"/>
        <v>0</v>
      </c>
      <c r="S11" s="164">
        <f t="shared" ref="S11:AA11" si="7">IF($Q11-(COLUMN(S11)-COLUMN($R11))&gt;0,(R11*$P11)+R11,0)</f>
        <v>0</v>
      </c>
      <c r="T11" s="164">
        <f t="shared" si="7"/>
        <v>0</v>
      </c>
      <c r="U11" s="164">
        <f t="shared" si="7"/>
        <v>0</v>
      </c>
      <c r="V11" s="164">
        <f t="shared" si="7"/>
        <v>0</v>
      </c>
      <c r="W11" s="164">
        <f t="shared" si="7"/>
        <v>0</v>
      </c>
      <c r="X11" s="164">
        <f t="shared" si="7"/>
        <v>0</v>
      </c>
      <c r="Y11" s="164">
        <f t="shared" si="7"/>
        <v>0</v>
      </c>
      <c r="Z11" s="164">
        <f t="shared" si="7"/>
        <v>0</v>
      </c>
      <c r="AA11" s="164">
        <f t="shared" si="7"/>
        <v>0</v>
      </c>
      <c r="AB11" s="254">
        <f>SUM(KvantifierbarNytta[[#This Row],[År 1]:[År 10]])</f>
        <v>0</v>
      </c>
      <c r="AC11" s="162" t="str">
        <f>INDEX(ÖvergripandeNytta[Nyckel],MATCH(KvantifierbarNytta[[#This Row],[Övergripande nytta]],ÖvergripandeNytta[Namn],0))</f>
        <v>KvNy1</v>
      </c>
      <c r="AD11" s="252"/>
      <c r="AE11" s="1"/>
      <c r="AF11" s="1"/>
      <c r="AG11" s="1"/>
      <c r="AH11" s="1"/>
    </row>
    <row r="12" spans="1:34" s="3" customFormat="1" ht="44.15" customHeight="1" x14ac:dyDescent="0.3">
      <c r="A12" s="160"/>
      <c r="B12" s="1"/>
      <c r="C12" s="165">
        <f>ROW(KvantifierbarNytta[[#This Row],[ID]])-4</f>
        <v>8</v>
      </c>
      <c r="D12" s="54" t="s">
        <v>28</v>
      </c>
      <c r="E12" s="54"/>
      <c r="F12" s="54"/>
      <c r="G12" s="54"/>
      <c r="H12" s="58"/>
      <c r="I12" s="58"/>
      <c r="J12" s="58"/>
      <c r="K12" s="58"/>
      <c r="L12" s="59"/>
      <c r="M12" s="58"/>
      <c r="N12" s="58"/>
      <c r="O12" s="163">
        <f>(((KvantifierbarNytta[[#This Row],[timkostnad/enhet ]]/60*KvantifierbarNytta[[#This Row],[Total uppskattad tidsbesparing per dag (minuter)]]/8*ArbetstimmarÅr)/1000)+KvantifierbarNytta[[#This Row],[Annan uppskattad nytta (tkr)]])</f>
        <v>0</v>
      </c>
      <c r="P12" s="45"/>
      <c r="Q12" s="88">
        <v>10</v>
      </c>
      <c r="R12" s="164">
        <f t="shared" si="3"/>
        <v>0</v>
      </c>
      <c r="S12" s="164">
        <f t="shared" ref="S12:AA12" si="8">IF($Q12-(COLUMN(S12)-COLUMN($R12))&gt;0,(R12*$P12)+R12,0)</f>
        <v>0</v>
      </c>
      <c r="T12" s="164">
        <f t="shared" si="8"/>
        <v>0</v>
      </c>
      <c r="U12" s="164">
        <f t="shared" si="8"/>
        <v>0</v>
      </c>
      <c r="V12" s="164">
        <f t="shared" si="8"/>
        <v>0</v>
      </c>
      <c r="W12" s="164">
        <f t="shared" si="8"/>
        <v>0</v>
      </c>
      <c r="X12" s="164">
        <f t="shared" si="8"/>
        <v>0</v>
      </c>
      <c r="Y12" s="164">
        <f t="shared" si="8"/>
        <v>0</v>
      </c>
      <c r="Z12" s="164">
        <f t="shared" si="8"/>
        <v>0</v>
      </c>
      <c r="AA12" s="164">
        <f t="shared" si="8"/>
        <v>0</v>
      </c>
      <c r="AB12" s="254">
        <f>SUM(KvantifierbarNytta[[#This Row],[År 1]:[År 10]])</f>
        <v>0</v>
      </c>
      <c r="AC12" s="162" t="str">
        <f>INDEX(ÖvergripandeNytta[Nyckel],MATCH(KvantifierbarNytta[[#This Row],[Övergripande nytta]],ÖvergripandeNytta[Namn],0))</f>
        <v>KvNy2</v>
      </c>
      <c r="AD12" s="1"/>
      <c r="AE12" s="1"/>
      <c r="AF12" s="1"/>
      <c r="AG12" s="1"/>
      <c r="AH12" s="1"/>
    </row>
    <row r="13" spans="1:34" s="3" customFormat="1" ht="44.15" customHeight="1" x14ac:dyDescent="0.3">
      <c r="A13" s="160"/>
      <c r="B13" s="1"/>
      <c r="C13" s="165">
        <f>ROW(KvantifierbarNytta[[#This Row],[ID]])-4</f>
        <v>9</v>
      </c>
      <c r="D13" s="54" t="s">
        <v>28</v>
      </c>
      <c r="E13" s="54"/>
      <c r="F13" s="54"/>
      <c r="G13" s="54"/>
      <c r="H13" s="58"/>
      <c r="I13" s="58"/>
      <c r="J13" s="58"/>
      <c r="K13" s="58"/>
      <c r="L13" s="59"/>
      <c r="M13" s="58"/>
      <c r="N13" s="58"/>
      <c r="O13" s="163">
        <f>(((KvantifierbarNytta[[#This Row],[timkostnad/enhet ]]/60*KvantifierbarNytta[[#This Row],[Total uppskattad tidsbesparing per dag (minuter)]]/8*ArbetstimmarÅr)/1000)+KvantifierbarNytta[[#This Row],[Annan uppskattad nytta (tkr)]])</f>
        <v>0</v>
      </c>
      <c r="P13" s="45"/>
      <c r="Q13" s="88">
        <v>10</v>
      </c>
      <c r="R13" s="164">
        <f t="shared" ref="R13:R14" si="9">O13</f>
        <v>0</v>
      </c>
      <c r="S13" s="164">
        <f t="shared" ref="S13:AA13" si="10">IF($Q13-(COLUMN(S13)-COLUMN($R13))&gt;0,(R13*$P13)+R13,0)</f>
        <v>0</v>
      </c>
      <c r="T13" s="164">
        <f t="shared" si="10"/>
        <v>0</v>
      </c>
      <c r="U13" s="164">
        <f t="shared" si="10"/>
        <v>0</v>
      </c>
      <c r="V13" s="164">
        <f t="shared" si="10"/>
        <v>0</v>
      </c>
      <c r="W13" s="164">
        <f t="shared" si="10"/>
        <v>0</v>
      </c>
      <c r="X13" s="164">
        <f t="shared" si="10"/>
        <v>0</v>
      </c>
      <c r="Y13" s="164">
        <f t="shared" si="10"/>
        <v>0</v>
      </c>
      <c r="Z13" s="164">
        <f t="shared" si="10"/>
        <v>0</v>
      </c>
      <c r="AA13" s="164">
        <f t="shared" si="10"/>
        <v>0</v>
      </c>
      <c r="AB13" s="254">
        <f>SUM(KvantifierbarNytta[[#This Row],[År 1]:[År 10]])</f>
        <v>0</v>
      </c>
      <c r="AC13" s="162" t="str">
        <f>INDEX(ÖvergripandeNytta[Nyckel],MATCH(KvantifierbarNytta[[#This Row],[Övergripande nytta]],ÖvergripandeNytta[Namn],0))</f>
        <v>KvNy2</v>
      </c>
      <c r="AD13" s="1"/>
      <c r="AE13" s="1"/>
      <c r="AF13" s="1"/>
      <c r="AG13" s="1"/>
      <c r="AH13" s="1"/>
    </row>
    <row r="14" spans="1:34" s="3" customFormat="1" ht="44.15" customHeight="1" x14ac:dyDescent="0.3">
      <c r="A14" s="160"/>
      <c r="B14" s="1"/>
      <c r="C14" s="165">
        <f>ROW(KvantifierbarNytta[[#This Row],[ID]])-4</f>
        <v>10</v>
      </c>
      <c r="D14" s="54" t="s">
        <v>28</v>
      </c>
      <c r="E14" s="54"/>
      <c r="F14" s="54"/>
      <c r="G14" s="54"/>
      <c r="H14" s="58"/>
      <c r="I14" s="58"/>
      <c r="J14" s="58"/>
      <c r="K14" s="58"/>
      <c r="L14" s="59"/>
      <c r="M14" s="58"/>
      <c r="N14" s="58"/>
      <c r="O14" s="163">
        <f>(((KvantifierbarNytta[[#This Row],[timkostnad/enhet ]]/60*KvantifierbarNytta[[#This Row],[Total uppskattad tidsbesparing per dag (minuter)]]/8*ArbetstimmarÅr)/1000)+KvantifierbarNytta[[#This Row],[Annan uppskattad nytta (tkr)]])</f>
        <v>0</v>
      </c>
      <c r="P14" s="45"/>
      <c r="Q14" s="88">
        <v>10</v>
      </c>
      <c r="R14" s="164">
        <f t="shared" si="9"/>
        <v>0</v>
      </c>
      <c r="S14" s="164">
        <f t="shared" ref="S14:AA14" si="11">IF($Q14-(COLUMN(S14)-COLUMN($R14))&gt;0,(R14*$P14)+R14,0)</f>
        <v>0</v>
      </c>
      <c r="T14" s="164">
        <f t="shared" si="11"/>
        <v>0</v>
      </c>
      <c r="U14" s="164">
        <f t="shared" si="11"/>
        <v>0</v>
      </c>
      <c r="V14" s="164">
        <f t="shared" si="11"/>
        <v>0</v>
      </c>
      <c r="W14" s="164">
        <f t="shared" si="11"/>
        <v>0</v>
      </c>
      <c r="X14" s="164">
        <f t="shared" si="11"/>
        <v>0</v>
      </c>
      <c r="Y14" s="164">
        <f t="shared" si="11"/>
        <v>0</v>
      </c>
      <c r="Z14" s="164">
        <f t="shared" si="11"/>
        <v>0</v>
      </c>
      <c r="AA14" s="164">
        <f t="shared" si="11"/>
        <v>0</v>
      </c>
      <c r="AB14" s="251">
        <f>SUM(KvantifierbarNytta[[#This Row],[År 1]:[År 10]])</f>
        <v>0</v>
      </c>
      <c r="AC14" s="162" t="str">
        <f>INDEX(ÖvergripandeNytta[Nyckel],MATCH(KvantifierbarNytta[[#This Row],[Övergripande nytta]],ÖvergripandeNytta[Namn],0))</f>
        <v>KvNy2</v>
      </c>
      <c r="AD14" s="137"/>
      <c r="AE14" s="1"/>
      <c r="AF14" s="1"/>
      <c r="AG14" s="1"/>
      <c r="AH14" s="1"/>
    </row>
    <row r="15" spans="1:34" s="3" customFormat="1" ht="44.15" customHeight="1" x14ac:dyDescent="0.3">
      <c r="A15" s="160"/>
      <c r="B15" s="1"/>
      <c r="C15" s="165">
        <f>ROW(KvantifierbarNytta[[#This Row],[ID]])-4</f>
        <v>11</v>
      </c>
      <c r="D15" s="54" t="s">
        <v>28</v>
      </c>
      <c r="E15" s="54"/>
      <c r="F15" s="54"/>
      <c r="G15" s="54"/>
      <c r="H15" s="58"/>
      <c r="I15" s="58"/>
      <c r="J15" s="58"/>
      <c r="K15" s="58"/>
      <c r="L15" s="59"/>
      <c r="M15" s="58"/>
      <c r="N15" s="58"/>
      <c r="O15" s="163">
        <f>(((KvantifierbarNytta[[#This Row],[timkostnad/enhet ]]/60*KvantifierbarNytta[[#This Row],[Total uppskattad tidsbesparing per dag (minuter)]]/8*ArbetstimmarÅr)/1000)+KvantifierbarNytta[[#This Row],[Annan uppskattad nytta (tkr)]])</f>
        <v>0</v>
      </c>
      <c r="P15" s="45"/>
      <c r="Q15" s="88">
        <v>10</v>
      </c>
      <c r="R15" s="164">
        <f>O15</f>
        <v>0</v>
      </c>
      <c r="S15" s="164">
        <f t="shared" ref="S15:AA15" si="12">IF($Q15-(COLUMN(S15)-COLUMN($R15))&gt;0,(R15*$P15)+R15,0)</f>
        <v>0</v>
      </c>
      <c r="T15" s="164">
        <f t="shared" si="12"/>
        <v>0</v>
      </c>
      <c r="U15" s="164">
        <f t="shared" si="12"/>
        <v>0</v>
      </c>
      <c r="V15" s="164">
        <f t="shared" si="12"/>
        <v>0</v>
      </c>
      <c r="W15" s="164">
        <f t="shared" si="12"/>
        <v>0</v>
      </c>
      <c r="X15" s="164">
        <f t="shared" si="12"/>
        <v>0</v>
      </c>
      <c r="Y15" s="164">
        <f t="shared" si="12"/>
        <v>0</v>
      </c>
      <c r="Z15" s="164">
        <f t="shared" si="12"/>
        <v>0</v>
      </c>
      <c r="AA15" s="164">
        <f t="shared" si="12"/>
        <v>0</v>
      </c>
      <c r="AB15" s="254">
        <f>SUM(KvantifierbarNytta[[#This Row],[År 1]:[År 10]])</f>
        <v>0</v>
      </c>
      <c r="AC15" s="162" t="str">
        <f>INDEX(ÖvergripandeNytta[Nyckel],MATCH(KvantifierbarNytta[[#This Row],[Övergripande nytta]],ÖvergripandeNytta[Namn],0))</f>
        <v>KvNy2</v>
      </c>
      <c r="AD15" s="1"/>
      <c r="AE15" s="1"/>
      <c r="AF15" s="1"/>
      <c r="AG15" s="1"/>
      <c r="AH15" s="1"/>
    </row>
    <row r="16" spans="1:34" s="3" customFormat="1" ht="44.15" customHeight="1" x14ac:dyDescent="0.3">
      <c r="A16" s="160"/>
      <c r="B16" s="1"/>
      <c r="C16" s="165">
        <f>ROW(KvantifierbarNytta[[#This Row],[ID]])-4</f>
        <v>12</v>
      </c>
      <c r="D16" s="54" t="s">
        <v>28</v>
      </c>
      <c r="E16" s="54"/>
      <c r="F16" s="54"/>
      <c r="G16" s="54"/>
      <c r="H16" s="58"/>
      <c r="I16" s="58"/>
      <c r="J16" s="58"/>
      <c r="K16" s="58"/>
      <c r="L16" s="59"/>
      <c r="M16" s="58"/>
      <c r="N16" s="58"/>
      <c r="O16" s="163">
        <f>(((KvantifierbarNytta[[#This Row],[timkostnad/enhet ]]/60*KvantifierbarNytta[[#This Row],[Total uppskattad tidsbesparing per dag (minuter)]]/8*ArbetstimmarÅr)/1000)+KvantifierbarNytta[[#This Row],[Annan uppskattad nytta (tkr)]])</f>
        <v>0</v>
      </c>
      <c r="P16" s="45"/>
      <c r="Q16" s="88">
        <v>10</v>
      </c>
      <c r="R16" s="164">
        <f>O16</f>
        <v>0</v>
      </c>
      <c r="S16" s="164">
        <f t="shared" ref="S16:AA16" si="13">IF($Q16-(COLUMN(S16)-COLUMN($R16))&gt;0,(R16*$P16)+R16,0)</f>
        <v>0</v>
      </c>
      <c r="T16" s="164">
        <f t="shared" si="13"/>
        <v>0</v>
      </c>
      <c r="U16" s="164">
        <f t="shared" si="13"/>
        <v>0</v>
      </c>
      <c r="V16" s="164">
        <f t="shared" si="13"/>
        <v>0</v>
      </c>
      <c r="W16" s="164">
        <f t="shared" si="13"/>
        <v>0</v>
      </c>
      <c r="X16" s="164">
        <f t="shared" si="13"/>
        <v>0</v>
      </c>
      <c r="Y16" s="164">
        <f t="shared" si="13"/>
        <v>0</v>
      </c>
      <c r="Z16" s="164">
        <f t="shared" si="13"/>
        <v>0</v>
      </c>
      <c r="AA16" s="164">
        <f t="shared" si="13"/>
        <v>0</v>
      </c>
      <c r="AB16" s="254">
        <f>SUM(KvantifierbarNytta[[#This Row],[År 1]:[År 10]])</f>
        <v>0</v>
      </c>
      <c r="AC16" s="162" t="str">
        <f>INDEX(ÖvergripandeNytta[Nyckel],MATCH(KvantifierbarNytta[[#This Row],[Övergripande nytta]],ÖvergripandeNytta[Namn],0))</f>
        <v>KvNy2</v>
      </c>
      <c r="AD16" s="1"/>
      <c r="AE16" s="1"/>
      <c r="AF16" s="1"/>
      <c r="AG16" s="1"/>
      <c r="AH16" s="1"/>
    </row>
    <row r="17" spans="1:34" s="3" customFormat="1" ht="44.15" customHeight="1" x14ac:dyDescent="0.3">
      <c r="A17" s="160"/>
      <c r="B17" s="1"/>
      <c r="C17" s="165">
        <f>ROW(KvantifierbarNytta[[#This Row],[ID]])-4</f>
        <v>13</v>
      </c>
      <c r="D17" s="54" t="s">
        <v>28</v>
      </c>
      <c r="E17" s="54"/>
      <c r="F17" s="54"/>
      <c r="G17" s="54"/>
      <c r="H17" s="58"/>
      <c r="I17" s="58"/>
      <c r="J17" s="58"/>
      <c r="K17" s="58"/>
      <c r="L17" s="59"/>
      <c r="M17" s="58"/>
      <c r="N17" s="58"/>
      <c r="O17" s="163">
        <f>(((KvantifierbarNytta[[#This Row],[timkostnad/enhet ]]/60*KvantifierbarNytta[[#This Row],[Total uppskattad tidsbesparing per dag (minuter)]]/8*ArbetstimmarÅr)/1000)+KvantifierbarNytta[[#This Row],[Annan uppskattad nytta (tkr)]])</f>
        <v>0</v>
      </c>
      <c r="P17" s="45"/>
      <c r="Q17" s="88">
        <v>10</v>
      </c>
      <c r="R17" s="164">
        <f>O17</f>
        <v>0</v>
      </c>
      <c r="S17" s="164">
        <f t="shared" ref="S17:AA17" si="14">IF($Q17-(COLUMN(S17)-COLUMN($R17))&gt;0,(R17*$P17)+R17,0)</f>
        <v>0</v>
      </c>
      <c r="T17" s="164">
        <f t="shared" si="14"/>
        <v>0</v>
      </c>
      <c r="U17" s="164">
        <f t="shared" si="14"/>
        <v>0</v>
      </c>
      <c r="V17" s="164">
        <f t="shared" si="14"/>
        <v>0</v>
      </c>
      <c r="W17" s="164">
        <f t="shared" si="14"/>
        <v>0</v>
      </c>
      <c r="X17" s="164">
        <f t="shared" si="14"/>
        <v>0</v>
      </c>
      <c r="Y17" s="164">
        <f t="shared" si="14"/>
        <v>0</v>
      </c>
      <c r="Z17" s="164">
        <f t="shared" si="14"/>
        <v>0</v>
      </c>
      <c r="AA17" s="164">
        <f t="shared" si="14"/>
        <v>0</v>
      </c>
      <c r="AB17" s="251">
        <f>SUM(KvantifierbarNytta[[#This Row],[År 1]:[År 10]])</f>
        <v>0</v>
      </c>
      <c r="AC17" s="162" t="str">
        <f>INDEX(ÖvergripandeNytta[Nyckel],MATCH(KvantifierbarNytta[[#This Row],[Övergripande nytta]],ÖvergripandeNytta[Namn],0))</f>
        <v>KvNy2</v>
      </c>
      <c r="AD17" s="1"/>
      <c r="AE17" s="1"/>
      <c r="AF17" s="1"/>
      <c r="AG17" s="1"/>
      <c r="AH17" s="1"/>
    </row>
    <row r="18" spans="1:34" s="3" customFormat="1" ht="44.15" customHeight="1" x14ac:dyDescent="0.3">
      <c r="A18" s="160"/>
      <c r="B18" s="1"/>
      <c r="C18" s="165">
        <f>ROW(KvantifierbarNytta[[#This Row],[ID]])-4</f>
        <v>14</v>
      </c>
      <c r="D18" s="54" t="s">
        <v>28</v>
      </c>
      <c r="E18" s="54"/>
      <c r="F18" s="54"/>
      <c r="G18" s="54"/>
      <c r="H18" s="58"/>
      <c r="I18" s="58"/>
      <c r="J18" s="58"/>
      <c r="K18" s="58"/>
      <c r="L18" s="59"/>
      <c r="M18" s="58"/>
      <c r="N18" s="58"/>
      <c r="O18" s="163">
        <f>(((KvantifierbarNytta[[#This Row],[timkostnad/enhet ]]/60*KvantifierbarNytta[[#This Row],[Total uppskattad tidsbesparing per dag (minuter)]]/8*ArbetstimmarÅr)/1000)+KvantifierbarNytta[[#This Row],[Annan uppskattad nytta (tkr)]])</f>
        <v>0</v>
      </c>
      <c r="P18" s="45"/>
      <c r="Q18" s="88">
        <v>10</v>
      </c>
      <c r="R18" s="164">
        <f>O18</f>
        <v>0</v>
      </c>
      <c r="S18" s="164">
        <f t="shared" ref="S18:AA18" si="15">IF($Q18-(COLUMN(S18)-COLUMN($R18))&gt;0,(R18*$P18)+R18,0)</f>
        <v>0</v>
      </c>
      <c r="T18" s="164">
        <f t="shared" si="15"/>
        <v>0</v>
      </c>
      <c r="U18" s="164">
        <f t="shared" si="15"/>
        <v>0</v>
      </c>
      <c r="V18" s="164">
        <f t="shared" si="15"/>
        <v>0</v>
      </c>
      <c r="W18" s="164">
        <f t="shared" si="15"/>
        <v>0</v>
      </c>
      <c r="X18" s="164">
        <f t="shared" si="15"/>
        <v>0</v>
      </c>
      <c r="Y18" s="164">
        <f t="shared" si="15"/>
        <v>0</v>
      </c>
      <c r="Z18" s="164">
        <f t="shared" si="15"/>
        <v>0</v>
      </c>
      <c r="AA18" s="164">
        <f t="shared" si="15"/>
        <v>0</v>
      </c>
      <c r="AB18" s="251">
        <f>SUM(KvantifierbarNytta[[#This Row],[År 1]:[År 10]])</f>
        <v>0</v>
      </c>
      <c r="AC18" s="162" t="str">
        <f>INDEX(ÖvergripandeNytta[Nyckel],MATCH(KvantifierbarNytta[[#This Row],[Övergripande nytta]],ÖvergripandeNytta[Namn],0))</f>
        <v>KvNy2</v>
      </c>
      <c r="AD18" s="137"/>
      <c r="AE18" s="1"/>
      <c r="AF18" s="1"/>
      <c r="AG18" s="1"/>
      <c r="AH18" s="1"/>
    </row>
    <row r="19" spans="1:34" s="3" customFormat="1" ht="44.15" customHeight="1" x14ac:dyDescent="0.3">
      <c r="A19" s="160"/>
      <c r="B19" s="1"/>
      <c r="C19" s="165">
        <f>ROW(KvantifierbarNytta[[#This Row],[ID]])-4</f>
        <v>15</v>
      </c>
      <c r="D19" s="54" t="s">
        <v>28</v>
      </c>
      <c r="E19" s="54"/>
      <c r="F19" s="54"/>
      <c r="G19" s="54"/>
      <c r="H19" s="58"/>
      <c r="I19" s="58"/>
      <c r="J19" s="58"/>
      <c r="K19" s="58"/>
      <c r="L19" s="59"/>
      <c r="M19" s="58"/>
      <c r="N19" s="58"/>
      <c r="O19" s="163">
        <f>(((KvantifierbarNytta[[#This Row],[timkostnad/enhet ]]/60*KvantifierbarNytta[[#This Row],[Total uppskattad tidsbesparing per dag (minuter)]]/8*ArbetstimmarÅr)/1000)+KvantifierbarNytta[[#This Row],[Annan uppskattad nytta (tkr)]])</f>
        <v>0</v>
      </c>
      <c r="P19" s="45"/>
      <c r="Q19" s="88">
        <v>10</v>
      </c>
      <c r="R19" s="164">
        <f>O19</f>
        <v>0</v>
      </c>
      <c r="S19" s="164">
        <f t="shared" ref="S19:AA19" si="16">IF($Q19-(COLUMN(S19)-COLUMN($R19))&gt;0,(R19*$P19)+R19,0)</f>
        <v>0</v>
      </c>
      <c r="T19" s="164">
        <f t="shared" si="16"/>
        <v>0</v>
      </c>
      <c r="U19" s="164">
        <f t="shared" si="16"/>
        <v>0</v>
      </c>
      <c r="V19" s="164">
        <f t="shared" si="16"/>
        <v>0</v>
      </c>
      <c r="W19" s="164">
        <f t="shared" si="16"/>
        <v>0</v>
      </c>
      <c r="X19" s="164">
        <f t="shared" si="16"/>
        <v>0</v>
      </c>
      <c r="Y19" s="164">
        <f t="shared" si="16"/>
        <v>0</v>
      </c>
      <c r="Z19" s="164">
        <f t="shared" si="16"/>
        <v>0</v>
      </c>
      <c r="AA19" s="164">
        <f t="shared" si="16"/>
        <v>0</v>
      </c>
      <c r="AB19" s="254">
        <f>SUM(KvantifierbarNytta[[#This Row],[År 1]:[År 10]])</f>
        <v>0</v>
      </c>
      <c r="AC19" s="162" t="str">
        <f>INDEX(ÖvergripandeNytta[Nyckel],MATCH(KvantifierbarNytta[[#This Row],[Övergripande nytta]],ÖvergripandeNytta[Namn],0))</f>
        <v>KvNy2</v>
      </c>
      <c r="AD19" s="1"/>
      <c r="AE19" s="1"/>
      <c r="AF19" s="1"/>
      <c r="AG19" s="1"/>
      <c r="AH19" s="1"/>
    </row>
    <row r="20" spans="1:34" s="3" customFormat="1" ht="27.75" customHeight="1" x14ac:dyDescent="0.3">
      <c r="A20" s="16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s="3" customFormat="1" ht="44.15" customHeight="1" x14ac:dyDescent="0.35">
      <c r="A21" s="160"/>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c r="AE21" s="1"/>
      <c r="AF21" s="1"/>
      <c r="AG21" s="1"/>
      <c r="AH21" s="1"/>
    </row>
    <row r="22" spans="1:34" s="1" customFormat="1" ht="44.15" customHeight="1" x14ac:dyDescent="0.35">
      <c r="A22" s="138"/>
      <c r="AD22"/>
    </row>
    <row r="23" spans="1:34" ht="44.15" customHeight="1" x14ac:dyDescent="0.35">
      <c r="C23" s="1"/>
      <c r="D23" s="1"/>
      <c r="E23" s="1"/>
      <c r="F23" s="1"/>
      <c r="G23" s="1"/>
      <c r="H23" s="1"/>
      <c r="I23" s="1"/>
      <c r="J23" s="1"/>
      <c r="K23" s="1"/>
      <c r="L23" s="1"/>
      <c r="M23" s="1"/>
      <c r="N23" s="1"/>
      <c r="O23" s="1"/>
      <c r="P23" s="1"/>
      <c r="Q23" s="1"/>
      <c r="R23" s="1"/>
      <c r="S23" s="1"/>
      <c r="T23" s="1"/>
      <c r="U23" s="1"/>
      <c r="V23" s="1"/>
      <c r="W23" s="1"/>
      <c r="X23" s="1"/>
      <c r="Y23" s="1"/>
      <c r="Z23" s="1"/>
      <c r="AA23" s="1"/>
      <c r="AB23" s="1"/>
      <c r="AC23" s="1"/>
      <c r="AE23" s="1"/>
    </row>
    <row r="24" spans="1:34" ht="44.15" customHeight="1"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
    </row>
  </sheetData>
  <sheetProtection algorithmName="SHA-512" hashValue="RlTgUetlO5EG462j4h5Y1HBrA2dngwBz9RMokqtnlE5riseZHKnovYBDF+dklKy4LbQCZ+e7Ksej/wg3qx3kpA==" saltValue="gZw+9JIIJgab21gZKnPjnw==" spinCount="100000" sheet="1" objects="1" scenarios="1" formatRows="0"/>
  <customSheetViews>
    <customSheetView guid="{C2C00746-FA4F-4E5C-AD43-BEA5EA13B936}" showGridLines="0" fitToPage="1" hiddenColumns="1">
      <pane xSplit="5" topLeftCell="F1" activePane="topRight" state="frozen"/>
      <selection pane="topRight"/>
      <pageMargins left="0" right="0" top="0" bottom="0" header="0" footer="0"/>
      <pageSetup paperSize="8" scale="50" orientation="landscape" r:id="rId1"/>
    </customSheetView>
  </customSheetViews>
  <mergeCells count="7">
    <mergeCell ref="G3:H3"/>
    <mergeCell ref="R3:AA3"/>
    <mergeCell ref="T2:U2"/>
    <mergeCell ref="AF2:AG2"/>
    <mergeCell ref="V2:W2"/>
    <mergeCell ref="X2:Y2"/>
    <mergeCell ref="Z2:AC2"/>
  </mergeCells>
  <phoneticPr fontId="33" type="noConversion"/>
  <conditionalFormatting sqref="K5:K19 N5:N19">
    <cfRule type="expression" dxfId="169" priority="2">
      <formula>$M5&lt;&gt;""</formula>
    </cfRule>
    <cfRule type="expression" dxfId="168" priority="4">
      <formula>$L5&gt;0</formula>
    </cfRule>
  </conditionalFormatting>
  <conditionalFormatting sqref="L5:M19">
    <cfRule type="expression" dxfId="167" priority="1">
      <formula>$K5&lt;&gt;""</formula>
    </cfRule>
    <cfRule type="expression" dxfId="166" priority="3">
      <formula>$N5&lt;&gt;""</formula>
    </cfRule>
  </conditionalFormatting>
  <dataValidations count="8">
    <dataValidation type="list" allowBlank="1" showInputMessage="1" showErrorMessage="1" sqref="D5:D19" xr:uid="{81835E39-4230-423B-A9DA-C59F8C06CB55}">
      <formula1>INDIRECT("ÖvergripandeNytta[Namn]")</formula1>
    </dataValidation>
    <dataValidation type="decimal" allowBlank="1" showInputMessage="1" showErrorMessage="1" sqref="P5:P19" xr:uid="{74542CF1-3B3D-4392-A4A4-CA1932AC9170}">
      <formula1>-1</formula1>
      <formula2>1</formula2>
    </dataValidation>
    <dataValidation type="custom" showInputMessage="1" showErrorMessage="1" sqref="S1" xr:uid="{8D70CE1B-8285-464F-913E-6C79496BE2E2}">
      <formula1>ISNUMBER(S1)</formula1>
    </dataValidation>
    <dataValidation type="custom" showInputMessage="1" showErrorMessage="1" error="Vänligen fyll i antingen &quot;Total uppskattad tidsbesparing per dag&quot; eller &quot;Annan uppskattad nytta. Uppskattningen måste vara ett tal" sqref="N5:N19" xr:uid="{53A2D513-1F4B-4C53-AE55-71892A1F80C5}">
      <formula1>AND(ISBLANK(L5),ISBLANK(M5),ISNUMBER(N5))</formula1>
    </dataValidation>
    <dataValidation type="custom" showInputMessage="1" showErrorMessage="1" sqref="M5:M19" xr:uid="{960BD33B-AD38-4579-966F-D9AF40358701}">
      <formula1>N5=""</formula1>
    </dataValidation>
    <dataValidation type="custom" showInputMessage="1" showErrorMessage="1" error="Vänligen fyll i antingen &quot;Total uppskattad tidsbesparing per dag&quot; eller &quot;Annan uppskattad nytta. Uppskattningen måste vara ett tal" sqref="L5:L19" xr:uid="{B281B3A1-0DA5-4470-B3F6-3FBAA85F6E51}">
      <formula1>AND(N5="",ISNUMBER(L5))</formula1>
    </dataValidation>
    <dataValidation type="list" allowBlank="1" showInputMessage="1" showErrorMessage="1" sqref="E5:E19" xr:uid="{F4BD0406-51DE-459B-8E05-A369B6147B4F}">
      <formula1>INDIRECT(AC5)</formula1>
    </dataValidation>
    <dataValidation type="whole" allowBlank="1" showInputMessage="1" showErrorMessage="1" errorTitle="Ogiltigt värde" error="Vänligen ange antal år då kostnaden skall räknas, 1-10" sqref="Q5:Q19" xr:uid="{E025EEDC-B3AE-443B-94A4-944D69E58B96}">
      <formula1>1</formula1>
      <formula2>10</formula2>
    </dataValidation>
  </dataValidations>
  <pageMargins left="0.25" right="0.25" top="0.75" bottom="0.75" header="0.3" footer="0.3"/>
  <pageSetup paperSize="8" scale="59" orientation="landscape"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C37FBADD-F537-4ADD-9A2E-0F2EDF141D6F}">
          <x14:formula1>
            <xm:f>'-Admin LÅSA-'!$C$7:$C$10</xm:f>
          </x14:formula1>
          <xm:sqref>L22:L23</xm:sqref>
        </x14:dataValidation>
        <x14:dataValidation type="list" allowBlank="1" showInputMessage="1" showErrorMessage="1" xr:uid="{1BE3CEC5-07B7-4E52-A18C-D85FF1464556}">
          <x14:formula1>
            <xm:f>'-Admin LÅSA-'!$F$7:$F$10</xm:f>
          </x14:formula1>
          <xm:sqref>D22:E23</xm:sqref>
        </x14:dataValidation>
        <x14:dataValidation type="list" allowBlank="1" showInputMessage="1" showErrorMessage="1" xr:uid="{6FF08044-935C-4754-972D-3E4367A5E9D9}">
          <x14:formula1>
            <xm:f>'1. Indata'!$D$13:$D$16</xm:f>
          </x14:formula1>
          <xm:sqref>K5:K19</xm:sqref>
        </x14:dataValidation>
        <x14:dataValidation type="list" allowBlank="1" showInputMessage="1" showErrorMessage="1" xr:uid="{F8033EE2-4B6E-4138-8218-E8896699A61D}">
          <x14:formula1>
            <xm:f>'-Admin LÅSA-'!$K$14:$K$21</xm:f>
          </x14:formula1>
          <xm:sqref>F22:F23</xm:sqref>
        </x14:dataValidation>
        <x14:dataValidation type="list" allowBlank="1" showInputMessage="1" showErrorMessage="1" xr:uid="{50539745-51AE-427C-9522-004F043DF4D8}">
          <x14:formula1>
            <xm:f>'-Admin LÅSA-'!$AB$7:$AB$15</xm:f>
          </x14:formula1>
          <xm:sqref>H22:H23 G5:G19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D5DAD4"/>
  </sheetPr>
  <dimension ref="A1:P40"/>
  <sheetViews>
    <sheetView showGridLines="0" workbookViewId="0">
      <selection activeCell="I3" sqref="I3"/>
    </sheetView>
  </sheetViews>
  <sheetFormatPr defaultColWidth="9.1796875" defaultRowHeight="14.5" x14ac:dyDescent="0.35"/>
  <cols>
    <col min="1" max="1" width="2.26953125" style="201" customWidth="1"/>
    <col min="2" max="2" width="2.26953125" customWidth="1"/>
    <col min="3" max="3" width="4.81640625" style="167" customWidth="1"/>
    <col min="4" max="4" width="42.81640625" customWidth="1"/>
    <col min="5" max="5" width="21.81640625" customWidth="1"/>
    <col min="6" max="6" width="22.453125" customWidth="1"/>
    <col min="7" max="7" width="26.54296875" customWidth="1"/>
    <col min="8" max="8" width="26" customWidth="1"/>
    <col min="9" max="9" width="30.453125" customWidth="1"/>
    <col min="10" max="10" width="21.453125" customWidth="1"/>
    <col min="11" max="12" width="43.453125" style="167" customWidth="1"/>
    <col min="13" max="13" width="27.1796875" style="167" customWidth="1"/>
    <col min="14" max="14" width="42.81640625" hidden="1" customWidth="1"/>
    <col min="15" max="15" width="15" style="167" hidden="1" customWidth="1"/>
    <col min="16" max="16" width="52.453125" style="167" hidden="1" customWidth="1"/>
  </cols>
  <sheetData>
    <row r="1" spans="1:16" s="1" customFormat="1" ht="27.65" customHeight="1" x14ac:dyDescent="0.3">
      <c r="A1" s="168"/>
      <c r="F1" s="5"/>
      <c r="G1" s="4"/>
      <c r="H1" s="4"/>
      <c r="I1" s="4"/>
      <c r="J1" s="4"/>
      <c r="L1" s="169"/>
      <c r="M1" s="169"/>
      <c r="P1" s="170"/>
    </row>
    <row r="2" spans="1:16" s="1" customFormat="1" ht="18" x14ac:dyDescent="0.35">
      <c r="A2" s="168"/>
      <c r="C2" s="171" t="s">
        <v>164</v>
      </c>
      <c r="F2" s="141"/>
      <c r="G2" s="4"/>
      <c r="H2" s="4"/>
      <c r="I2" s="4"/>
      <c r="J2" s="4"/>
      <c r="L2" s="169"/>
      <c r="M2" s="169"/>
      <c r="P2"/>
    </row>
    <row r="3" spans="1:16" s="1" customFormat="1" ht="18" x14ac:dyDescent="0.35">
      <c r="A3" s="168"/>
      <c r="F3" s="141"/>
      <c r="G3" s="4"/>
      <c r="H3" s="4"/>
      <c r="I3" s="4"/>
      <c r="J3" s="4"/>
      <c r="K3" s="172" t="s">
        <v>124</v>
      </c>
      <c r="L3" s="169"/>
      <c r="M3" s="169"/>
      <c r="O3" s="172"/>
      <c r="P3"/>
    </row>
    <row r="4" spans="1:16" s="1" customFormat="1" ht="18.75" customHeight="1" x14ac:dyDescent="0.35">
      <c r="A4" s="168"/>
      <c r="C4" s="173"/>
      <c r="F4" s="5"/>
      <c r="G4" s="4"/>
      <c r="H4" s="4"/>
      <c r="I4" s="4"/>
      <c r="J4" s="4"/>
      <c r="K4" s="96" t="s">
        <v>199</v>
      </c>
      <c r="L4" s="169"/>
      <c r="M4" s="169"/>
      <c r="O4" s="174"/>
      <c r="P4"/>
    </row>
    <row r="5" spans="1:16" s="1" customFormat="1" ht="18.75" customHeight="1" x14ac:dyDescent="0.35">
      <c r="A5" s="168"/>
      <c r="C5" s="173"/>
      <c r="F5" s="5"/>
      <c r="G5" s="4"/>
      <c r="H5" s="4"/>
      <c r="I5" s="4"/>
      <c r="J5" s="4"/>
      <c r="K5" s="97" t="s">
        <v>200</v>
      </c>
      <c r="L5"/>
      <c r="O5" s="175"/>
      <c r="P5"/>
    </row>
    <row r="6" spans="1:16" s="1" customFormat="1" ht="18" x14ac:dyDescent="0.35">
      <c r="A6" s="168"/>
      <c r="C6" s="173"/>
      <c r="F6" s="5"/>
      <c r="G6" s="4"/>
      <c r="H6" s="4"/>
      <c r="I6" s="4"/>
      <c r="J6" s="4"/>
      <c r="K6" s="96" t="s">
        <v>267</v>
      </c>
      <c r="L6"/>
      <c r="O6" s="174"/>
      <c r="P6"/>
    </row>
    <row r="7" spans="1:16" s="1" customFormat="1" ht="18" customHeight="1" x14ac:dyDescent="0.35">
      <c r="A7" s="168"/>
      <c r="C7" s="176" t="s">
        <v>167</v>
      </c>
      <c r="D7" s="177"/>
      <c r="F7" s="5"/>
      <c r="G7" s="136"/>
      <c r="H7" s="4"/>
      <c r="I7" s="4"/>
      <c r="J7" s="4"/>
      <c r="K7" s="98" t="s">
        <v>268</v>
      </c>
      <c r="L7"/>
      <c r="M7" s="179"/>
      <c r="N7" s="177"/>
      <c r="O7" s="178"/>
      <c r="P7" s="179"/>
    </row>
    <row r="8" spans="1:16" s="1" customFormat="1" ht="18" customHeight="1" x14ac:dyDescent="0.35">
      <c r="A8" s="168"/>
      <c r="C8" s="180"/>
      <c r="D8" s="177"/>
      <c r="F8" s="5"/>
      <c r="G8" s="136"/>
      <c r="H8" s="4"/>
      <c r="I8" s="4"/>
      <c r="J8" s="4"/>
      <c r="K8" s="178"/>
      <c r="L8"/>
      <c r="M8" s="179"/>
      <c r="N8" s="177"/>
      <c r="O8" s="178"/>
      <c r="P8" s="179"/>
    </row>
    <row r="9" spans="1:16" s="1" customFormat="1" ht="63" customHeight="1" x14ac:dyDescent="0.3">
      <c r="A9" s="168"/>
      <c r="C9" s="181"/>
      <c r="D9" s="182" t="s">
        <v>168</v>
      </c>
      <c r="E9" s="183" t="s">
        <v>169</v>
      </c>
      <c r="F9" s="184" t="s">
        <v>45</v>
      </c>
      <c r="G9" s="473" t="s">
        <v>187</v>
      </c>
      <c r="H9" s="474"/>
      <c r="I9" s="183" t="s">
        <v>51</v>
      </c>
      <c r="J9" s="185" t="s">
        <v>69</v>
      </c>
      <c r="K9" s="184" t="s">
        <v>108</v>
      </c>
      <c r="L9" s="186" t="s">
        <v>109</v>
      </c>
      <c r="M9" s="187"/>
      <c r="N9" s="188"/>
      <c r="O9" s="189"/>
      <c r="P9" s="189"/>
    </row>
    <row r="10" spans="1:16" s="23" customFormat="1" ht="27" customHeight="1" x14ac:dyDescent="0.35">
      <c r="A10" s="190"/>
      <c r="C10" s="191" t="s">
        <v>9</v>
      </c>
      <c r="D10" s="192" t="s">
        <v>189</v>
      </c>
      <c r="E10" s="193" t="s">
        <v>47</v>
      </c>
      <c r="F10" s="194" t="s">
        <v>188</v>
      </c>
      <c r="G10" s="194" t="s">
        <v>130</v>
      </c>
      <c r="H10" s="194" t="s">
        <v>49</v>
      </c>
      <c r="I10" s="194" t="s">
        <v>52</v>
      </c>
      <c r="J10" s="194" t="s">
        <v>53</v>
      </c>
      <c r="K10" s="194" t="s">
        <v>102</v>
      </c>
      <c r="L10" s="194" t="s">
        <v>125</v>
      </c>
      <c r="M10" s="194" t="s">
        <v>103</v>
      </c>
      <c r="N10" s="195" t="s">
        <v>152</v>
      </c>
      <c r="O10" s="195" t="s">
        <v>170</v>
      </c>
      <c r="P10" s="195" t="s">
        <v>171</v>
      </c>
    </row>
    <row r="11" spans="1:16" s="3" customFormat="1" ht="42.65" customHeight="1" x14ac:dyDescent="0.35">
      <c r="A11" s="196"/>
      <c r="C11" s="197">
        <f t="shared" ref="C11:C25" si="0">ROW(C11)-10</f>
        <v>1</v>
      </c>
      <c r="D11" s="49"/>
      <c r="E11" s="63"/>
      <c r="F11" s="54"/>
      <c r="G11" s="34"/>
      <c r="H11" s="34"/>
      <c r="I11" s="34"/>
      <c r="J11" s="63"/>
      <c r="K11" s="62"/>
      <c r="L11" s="36"/>
      <c r="M11" s="87" t="str">
        <f>IFERROR(IckeKvantNyttor[[#This Row],[Uppskattad nytt värde]]-IckeKvantNyttor[[#This Row],[Uppskattad värde idag]],"")</f>
        <v/>
      </c>
      <c r="N11" s="198" t="str">
        <f>IFERROR(INDEX(IckeKvantÖvergrip[Nyckel],MATCH(IckeKvantNyttor[[#This Row],[Övergripande nytta]],IckeKvantÖvergrip[Namn],0)),"")</f>
        <v/>
      </c>
      <c r="O11" s="199" t="e">
        <f>MATCH(IckeKvantNyttor[[#This Row],[Uppskattat värde på nytta idag]],NyttaNivå[])</f>
        <v>#N/A</v>
      </c>
      <c r="P11" s="199" t="e">
        <f>MATCH(IckeKvantNyttor[[#This Row],[Uppskattad förändringspotential/önskat värde för nytta]],NyttaNivå[])</f>
        <v>#N/A</v>
      </c>
    </row>
    <row r="12" spans="1:16" s="3" customFormat="1" ht="48.65" customHeight="1" x14ac:dyDescent="0.35">
      <c r="A12" s="196"/>
      <c r="C12" s="197">
        <f t="shared" si="0"/>
        <v>2</v>
      </c>
      <c r="D12" s="49"/>
      <c r="E12" s="34"/>
      <c r="F12" s="54"/>
      <c r="G12" s="34"/>
      <c r="H12" s="34"/>
      <c r="I12" s="34"/>
      <c r="J12" s="34"/>
      <c r="K12" s="62"/>
      <c r="L12" s="55"/>
      <c r="M12" s="87" t="str">
        <f>IFERROR(IckeKvantNyttor[[#This Row],[Uppskattad nytt värde]]-IckeKvantNyttor[[#This Row],[Uppskattad värde idag]],"")</f>
        <v/>
      </c>
      <c r="N12" s="198" t="str">
        <f>IFERROR(INDEX(IckeKvantÖvergrip[Nyckel],MATCH(IckeKvantNyttor[[#This Row],[Övergripande nytta]],IckeKvantÖvergrip[Namn],0)),"")</f>
        <v/>
      </c>
      <c r="O12" s="199" t="e">
        <f>MATCH(IckeKvantNyttor[[#This Row],[Uppskattat värde på nytta idag]],NyttaNivå[])</f>
        <v>#N/A</v>
      </c>
      <c r="P12" s="199" t="e">
        <f>MATCH(IckeKvantNyttor[[#This Row],[Uppskattad förändringspotential/önskat värde för nytta]],NyttaNivå[])</f>
        <v>#N/A</v>
      </c>
    </row>
    <row r="13" spans="1:16" s="3" customFormat="1" ht="27" customHeight="1" x14ac:dyDescent="0.35">
      <c r="A13" s="196"/>
      <c r="C13" s="197">
        <f t="shared" si="0"/>
        <v>3</v>
      </c>
      <c r="D13" s="49"/>
      <c r="E13" s="34"/>
      <c r="F13" s="54"/>
      <c r="G13" s="34"/>
      <c r="H13" s="34"/>
      <c r="I13" s="34"/>
      <c r="J13" s="34"/>
      <c r="K13" s="62"/>
      <c r="L13" s="55"/>
      <c r="M13" s="87" t="str">
        <f>IFERROR(IckeKvantNyttor[[#This Row],[Uppskattad nytt värde]]-IckeKvantNyttor[[#This Row],[Uppskattad värde idag]],"")</f>
        <v/>
      </c>
      <c r="N13" s="198" t="str">
        <f>IFERROR(INDEX(IckeKvantÖvergrip[Nyckel],MATCH(IckeKvantNyttor[[#This Row],[Övergripande nytta]],IckeKvantÖvergrip[Namn],0)),"")</f>
        <v/>
      </c>
      <c r="O13" s="199" t="e">
        <f>MATCH(IckeKvantNyttor[[#This Row],[Uppskattat värde på nytta idag]],NyttaNivå[])</f>
        <v>#N/A</v>
      </c>
      <c r="P13" s="199" t="e">
        <f>MATCH(IckeKvantNyttor[[#This Row],[Uppskattad förändringspotential/önskat värde för nytta]],NyttaNivå[])</f>
        <v>#N/A</v>
      </c>
    </row>
    <row r="14" spans="1:16" s="3" customFormat="1" ht="27" customHeight="1" x14ac:dyDescent="0.35">
      <c r="A14" s="196"/>
      <c r="C14" s="197">
        <f t="shared" si="0"/>
        <v>4</v>
      </c>
      <c r="D14" s="49"/>
      <c r="E14" s="34"/>
      <c r="F14" s="54"/>
      <c r="G14" s="34"/>
      <c r="H14" s="34"/>
      <c r="I14" s="34"/>
      <c r="J14" s="34"/>
      <c r="K14" s="62"/>
      <c r="L14" s="55"/>
      <c r="M14" s="87" t="str">
        <f>IFERROR(IckeKvantNyttor[[#This Row],[Uppskattad nytt värde]]-IckeKvantNyttor[[#This Row],[Uppskattad värde idag]],"")</f>
        <v/>
      </c>
      <c r="N14" s="162" t="str">
        <f>IFERROR(INDEX(IckeKvantÖvergrip[Nyckel],MATCH(IckeKvantNyttor[[#This Row],[Övergripande nytta]],IckeKvantÖvergrip[Namn],0)),"")</f>
        <v/>
      </c>
      <c r="O14" s="200" t="e">
        <f>MATCH(IckeKvantNyttor[[#This Row],[Uppskattat värde på nytta idag]],NyttaNivå[])</f>
        <v>#N/A</v>
      </c>
      <c r="P14" s="200" t="e">
        <f>MATCH(IckeKvantNyttor[[#This Row],[Uppskattad förändringspotential/önskat värde för nytta]],NyttaNivå[])</f>
        <v>#N/A</v>
      </c>
    </row>
    <row r="15" spans="1:16" s="3" customFormat="1" ht="27" customHeight="1" x14ac:dyDescent="0.35">
      <c r="A15" s="196"/>
      <c r="C15" s="197">
        <f t="shared" si="0"/>
        <v>5</v>
      </c>
      <c r="D15" s="49"/>
      <c r="E15" s="34"/>
      <c r="F15" s="54"/>
      <c r="G15" s="34"/>
      <c r="H15" s="34"/>
      <c r="I15" s="34"/>
      <c r="J15" s="34"/>
      <c r="K15" s="62"/>
      <c r="L15" s="55"/>
      <c r="M15" s="87" t="str">
        <f>IFERROR(IckeKvantNyttor[[#This Row],[Uppskattad nytt värde]]-IckeKvantNyttor[[#This Row],[Uppskattad värde idag]],"")</f>
        <v/>
      </c>
      <c r="N15" s="162" t="str">
        <f>IFERROR(INDEX(IckeKvantÖvergrip[Nyckel],MATCH(IckeKvantNyttor[[#This Row],[Övergripande nytta]],IckeKvantÖvergrip[Namn],0)),"")</f>
        <v/>
      </c>
      <c r="O15" s="200" t="e">
        <f>MATCH(IckeKvantNyttor[[#This Row],[Uppskattat värde på nytta idag]],NyttaNivå[])</f>
        <v>#N/A</v>
      </c>
      <c r="P15" s="200" t="e">
        <f>MATCH(IckeKvantNyttor[[#This Row],[Uppskattad förändringspotential/önskat värde för nytta]],NyttaNivå[])</f>
        <v>#N/A</v>
      </c>
    </row>
    <row r="16" spans="1:16" s="3" customFormat="1" ht="27" customHeight="1" x14ac:dyDescent="0.35">
      <c r="A16" s="196"/>
      <c r="C16" s="197">
        <f t="shared" si="0"/>
        <v>6</v>
      </c>
      <c r="D16" s="49"/>
      <c r="E16" s="34"/>
      <c r="F16" s="54"/>
      <c r="G16" s="34"/>
      <c r="H16" s="34"/>
      <c r="I16" s="34"/>
      <c r="J16" s="34"/>
      <c r="K16" s="62"/>
      <c r="L16" s="55"/>
      <c r="M16" s="87" t="str">
        <f>IFERROR(IckeKvantNyttor[[#This Row],[Uppskattad nytt värde]]-IckeKvantNyttor[[#This Row],[Uppskattad värde idag]],"")</f>
        <v/>
      </c>
      <c r="N16" s="162" t="str">
        <f>IFERROR(INDEX(IckeKvantÖvergrip[Nyckel],MATCH(IckeKvantNyttor[[#This Row],[Övergripande nytta]],IckeKvantÖvergrip[Namn],0)),"")</f>
        <v/>
      </c>
      <c r="O16" s="200" t="e">
        <f>MATCH(IckeKvantNyttor[[#This Row],[Uppskattat värde på nytta idag]],NyttaNivå[])</f>
        <v>#N/A</v>
      </c>
      <c r="P16" s="200" t="e">
        <f>MATCH(IckeKvantNyttor[[#This Row],[Uppskattad förändringspotential/önskat värde för nytta]],NyttaNivå[])</f>
        <v>#N/A</v>
      </c>
    </row>
    <row r="17" spans="1:16" s="3" customFormat="1" ht="27" customHeight="1" x14ac:dyDescent="0.35">
      <c r="A17" s="196"/>
      <c r="C17" s="197">
        <f t="shared" si="0"/>
        <v>7</v>
      </c>
      <c r="D17" s="49"/>
      <c r="E17" s="34"/>
      <c r="F17" s="54"/>
      <c r="G17" s="34"/>
      <c r="H17" s="34"/>
      <c r="I17" s="34"/>
      <c r="J17" s="34"/>
      <c r="K17" s="62"/>
      <c r="L17" s="55"/>
      <c r="M17" s="87" t="str">
        <f>IFERROR(IckeKvantNyttor[[#This Row],[Uppskattad nytt värde]]-IckeKvantNyttor[[#This Row],[Uppskattad värde idag]],"")</f>
        <v/>
      </c>
      <c r="N17" s="162" t="str">
        <f>IFERROR(INDEX(IckeKvantÖvergrip[Nyckel],MATCH(IckeKvantNyttor[[#This Row],[Övergripande nytta]],IckeKvantÖvergrip[Namn],0)),"")</f>
        <v/>
      </c>
      <c r="O17" s="200" t="e">
        <f>MATCH(IckeKvantNyttor[[#This Row],[Uppskattat värde på nytta idag]],NyttaNivå[])</f>
        <v>#N/A</v>
      </c>
      <c r="P17" s="200" t="e">
        <f>MATCH(IckeKvantNyttor[[#This Row],[Uppskattad förändringspotential/önskat värde för nytta]],NyttaNivå[])</f>
        <v>#N/A</v>
      </c>
    </row>
    <row r="18" spans="1:16" s="3" customFormat="1" ht="27" customHeight="1" x14ac:dyDescent="0.35">
      <c r="A18" s="196"/>
      <c r="C18" s="197">
        <f t="shared" si="0"/>
        <v>8</v>
      </c>
      <c r="D18" s="34"/>
      <c r="E18" s="54"/>
      <c r="F18" s="54"/>
      <c r="G18" s="34"/>
      <c r="H18" s="34"/>
      <c r="I18" s="34"/>
      <c r="J18" s="34"/>
      <c r="K18" s="62"/>
      <c r="L18" s="55"/>
      <c r="M18" s="87" t="str">
        <f>IFERROR(IckeKvantNyttor[[#This Row],[Uppskattad nytt värde]]-IckeKvantNyttor[[#This Row],[Uppskattad värde idag]],"")</f>
        <v/>
      </c>
      <c r="N18" s="162" t="str">
        <f>IFERROR(INDEX(IckeKvantÖvergrip[Nyckel],MATCH(IckeKvantNyttor[[#This Row],[Övergripande nytta]],IckeKvantÖvergrip[Namn],0)),"")</f>
        <v/>
      </c>
      <c r="O18" s="200" t="e">
        <f>MATCH(IckeKvantNyttor[[#This Row],[Uppskattat värde på nytta idag]],NyttaNivå[])</f>
        <v>#N/A</v>
      </c>
      <c r="P18" s="200" t="e">
        <f>MATCH(IckeKvantNyttor[[#This Row],[Uppskattad förändringspotential/önskat värde för nytta]],NyttaNivå[])</f>
        <v>#N/A</v>
      </c>
    </row>
    <row r="19" spans="1:16" s="3" customFormat="1" ht="27" customHeight="1" x14ac:dyDescent="0.35">
      <c r="A19" s="196"/>
      <c r="C19" s="197">
        <f t="shared" si="0"/>
        <v>9</v>
      </c>
      <c r="D19" s="34"/>
      <c r="E19" s="54"/>
      <c r="F19" s="54"/>
      <c r="G19" s="34"/>
      <c r="H19" s="34"/>
      <c r="I19" s="34"/>
      <c r="J19" s="34"/>
      <c r="K19" s="62"/>
      <c r="L19" s="55"/>
      <c r="M19" s="87" t="str">
        <f>IFERROR(IckeKvantNyttor[[#This Row],[Uppskattad nytt värde]]-IckeKvantNyttor[[#This Row],[Uppskattad värde idag]],"")</f>
        <v/>
      </c>
      <c r="N19" s="162" t="str">
        <f>IFERROR(INDEX(IckeKvantÖvergrip[Nyckel],MATCH(IckeKvantNyttor[[#This Row],[Övergripande nytta]],IckeKvantÖvergrip[Namn],0)),"")</f>
        <v/>
      </c>
      <c r="O19" s="200" t="e">
        <f>MATCH(IckeKvantNyttor[[#This Row],[Uppskattat värde på nytta idag]],NyttaNivå[])</f>
        <v>#N/A</v>
      </c>
      <c r="P19" s="200" t="e">
        <f>MATCH(IckeKvantNyttor[[#This Row],[Uppskattad förändringspotential/önskat värde för nytta]],NyttaNivå[])</f>
        <v>#N/A</v>
      </c>
    </row>
    <row r="20" spans="1:16" s="3" customFormat="1" ht="27" customHeight="1" x14ac:dyDescent="0.35">
      <c r="A20" s="196"/>
      <c r="C20" s="197">
        <f t="shared" si="0"/>
        <v>10</v>
      </c>
      <c r="D20" s="34"/>
      <c r="E20" s="54"/>
      <c r="F20" s="54"/>
      <c r="G20" s="34"/>
      <c r="H20" s="34"/>
      <c r="I20" s="49"/>
      <c r="J20" s="34"/>
      <c r="K20" s="62"/>
      <c r="L20" s="55"/>
      <c r="M20" s="87" t="str">
        <f>IFERROR(IckeKvantNyttor[[#This Row],[Uppskattad nytt värde]]-IckeKvantNyttor[[#This Row],[Uppskattad värde idag]],"")</f>
        <v/>
      </c>
      <c r="N20" s="162" t="str">
        <f>IFERROR(INDEX(IckeKvantÖvergrip[Nyckel],MATCH(IckeKvantNyttor[[#This Row],[Övergripande nytta]],IckeKvantÖvergrip[Namn],0)),"")</f>
        <v/>
      </c>
      <c r="O20" s="200" t="e">
        <f>MATCH(IckeKvantNyttor[[#This Row],[Uppskattat värde på nytta idag]],NyttaNivå[])</f>
        <v>#N/A</v>
      </c>
      <c r="P20" s="200" t="e">
        <f>MATCH(IckeKvantNyttor[[#This Row],[Uppskattad förändringspotential/önskat värde för nytta]],NyttaNivå[])</f>
        <v>#N/A</v>
      </c>
    </row>
    <row r="21" spans="1:16" s="3" customFormat="1" ht="27" customHeight="1" x14ac:dyDescent="0.35">
      <c r="A21" s="196"/>
      <c r="C21" s="197">
        <f t="shared" si="0"/>
        <v>11</v>
      </c>
      <c r="D21" s="34"/>
      <c r="E21" s="54"/>
      <c r="F21" s="54"/>
      <c r="G21" s="34"/>
      <c r="H21" s="54"/>
      <c r="I21" s="34"/>
      <c r="J21" s="34"/>
      <c r="K21" s="62"/>
      <c r="L21" s="55"/>
      <c r="M21" s="87" t="str">
        <f>IFERROR(IckeKvantNyttor[[#This Row],[Uppskattad nytt värde]]-IckeKvantNyttor[[#This Row],[Uppskattad värde idag]],"")</f>
        <v/>
      </c>
      <c r="N21" s="162" t="str">
        <f>IFERROR(INDEX(IckeKvantÖvergrip[Nyckel],MATCH(IckeKvantNyttor[[#This Row],[Övergripande nytta]],IckeKvantÖvergrip[Namn],0)),"")</f>
        <v/>
      </c>
      <c r="O21" s="200" t="e">
        <f>MATCH(IckeKvantNyttor[[#This Row],[Uppskattat värde på nytta idag]],NyttaNivå[])</f>
        <v>#N/A</v>
      </c>
      <c r="P21" s="200" t="e">
        <f>MATCH(IckeKvantNyttor[[#This Row],[Uppskattad förändringspotential/önskat värde för nytta]],NyttaNivå[])</f>
        <v>#N/A</v>
      </c>
    </row>
    <row r="22" spans="1:16" s="3" customFormat="1" ht="27" customHeight="1" x14ac:dyDescent="0.35">
      <c r="A22" s="196"/>
      <c r="C22" s="197">
        <f t="shared" si="0"/>
        <v>12</v>
      </c>
      <c r="D22" s="34"/>
      <c r="E22" s="54"/>
      <c r="F22" s="54"/>
      <c r="G22" s="34"/>
      <c r="H22" s="34"/>
      <c r="I22" s="34"/>
      <c r="J22" s="34"/>
      <c r="K22" s="62"/>
      <c r="L22" s="55"/>
      <c r="M22" s="87" t="str">
        <f>IFERROR(IckeKvantNyttor[[#This Row],[Uppskattad nytt värde]]-IckeKvantNyttor[[#This Row],[Uppskattad värde idag]],"")</f>
        <v/>
      </c>
      <c r="N22" s="162" t="str">
        <f>IFERROR(INDEX(IckeKvantÖvergrip[Nyckel],MATCH(IckeKvantNyttor[[#This Row],[Övergripande nytta]],IckeKvantÖvergrip[Namn],0)),"")</f>
        <v/>
      </c>
      <c r="O22" s="200" t="e">
        <f>MATCH(IckeKvantNyttor[[#This Row],[Uppskattat värde på nytta idag]],NyttaNivå[])</f>
        <v>#N/A</v>
      </c>
      <c r="P22" s="200" t="e">
        <f>MATCH(IckeKvantNyttor[[#This Row],[Uppskattad förändringspotential/önskat värde för nytta]],NyttaNivå[])</f>
        <v>#N/A</v>
      </c>
    </row>
    <row r="23" spans="1:16" s="3" customFormat="1" ht="27" customHeight="1" x14ac:dyDescent="0.35">
      <c r="A23" s="196"/>
      <c r="C23" s="197">
        <f t="shared" si="0"/>
        <v>13</v>
      </c>
      <c r="D23" s="34"/>
      <c r="E23" s="54"/>
      <c r="F23" s="54"/>
      <c r="G23" s="34"/>
      <c r="H23" s="34"/>
      <c r="I23" s="34"/>
      <c r="J23" s="34"/>
      <c r="K23" s="62"/>
      <c r="L23" s="55"/>
      <c r="M23" s="87" t="str">
        <f>IFERROR(IckeKvantNyttor[[#This Row],[Uppskattad nytt värde]]-IckeKvantNyttor[[#This Row],[Uppskattad värde idag]],"")</f>
        <v/>
      </c>
      <c r="N23" s="162" t="str">
        <f>IFERROR(INDEX(IckeKvantÖvergrip[Nyckel],MATCH(IckeKvantNyttor[[#This Row],[Övergripande nytta]],IckeKvantÖvergrip[Namn],0)),"")</f>
        <v/>
      </c>
      <c r="O23" s="200" t="e">
        <f>MATCH(IckeKvantNyttor[[#This Row],[Uppskattat värde på nytta idag]],NyttaNivå[])</f>
        <v>#N/A</v>
      </c>
      <c r="P23" s="200" t="e">
        <f>MATCH(IckeKvantNyttor[[#This Row],[Uppskattad förändringspotential/önskat värde för nytta]],NyttaNivå[])</f>
        <v>#N/A</v>
      </c>
    </row>
    <row r="24" spans="1:16" s="3" customFormat="1" ht="27" customHeight="1" x14ac:dyDescent="0.35">
      <c r="A24" s="196"/>
      <c r="C24" s="197">
        <f t="shared" si="0"/>
        <v>14</v>
      </c>
      <c r="D24" s="34"/>
      <c r="E24" s="54"/>
      <c r="F24" s="54"/>
      <c r="G24" s="34"/>
      <c r="H24" s="34"/>
      <c r="I24" s="34"/>
      <c r="J24" s="34"/>
      <c r="K24" s="62"/>
      <c r="L24" s="55"/>
      <c r="M24" s="87" t="str">
        <f>IFERROR(IckeKvantNyttor[[#This Row],[Uppskattad nytt värde]]-IckeKvantNyttor[[#This Row],[Uppskattad värde idag]],"")</f>
        <v/>
      </c>
      <c r="N24" s="162" t="str">
        <f>IFERROR(INDEX(IckeKvantÖvergrip[Nyckel],MATCH(IckeKvantNyttor[[#This Row],[Övergripande nytta]],IckeKvantÖvergrip[Namn],0)),"")</f>
        <v/>
      </c>
      <c r="O24" s="200" t="e">
        <f>MATCH(IckeKvantNyttor[[#This Row],[Uppskattat värde på nytta idag]],NyttaNivå[])</f>
        <v>#N/A</v>
      </c>
      <c r="P24" s="200" t="e">
        <f>MATCH(IckeKvantNyttor[[#This Row],[Uppskattad förändringspotential/önskat värde för nytta]],NyttaNivå[])</f>
        <v>#N/A</v>
      </c>
    </row>
    <row r="25" spans="1:16" s="3" customFormat="1" ht="27" customHeight="1" x14ac:dyDescent="0.35">
      <c r="A25" s="196"/>
      <c r="C25" s="197">
        <f t="shared" si="0"/>
        <v>15</v>
      </c>
      <c r="D25" s="34"/>
      <c r="E25" s="54"/>
      <c r="F25" s="54"/>
      <c r="G25" s="34"/>
      <c r="H25" s="34"/>
      <c r="I25" s="34"/>
      <c r="J25" s="34"/>
      <c r="K25" s="62"/>
      <c r="L25" s="55"/>
      <c r="M25" s="87" t="str">
        <f>IFERROR(IckeKvantNyttor[[#This Row],[Uppskattad nytt värde]]-IckeKvantNyttor[[#This Row],[Uppskattad värde idag]],"")</f>
        <v/>
      </c>
      <c r="N25" s="162" t="str">
        <f>IFERROR(INDEX(IckeKvantÖvergrip[Nyckel],MATCH(IckeKvantNyttor[[#This Row],[Övergripande nytta]],IckeKvantÖvergrip[Namn],0)),"")</f>
        <v/>
      </c>
      <c r="O25" s="200" t="e">
        <f>MATCH(IckeKvantNyttor[[#This Row],[Uppskattat värde på nytta idag]],NyttaNivå[])</f>
        <v>#N/A</v>
      </c>
      <c r="P25" s="200" t="e">
        <f>MATCH(IckeKvantNyttor[[#This Row],[Uppskattad förändringspotential/önskat värde för nytta]],NyttaNivå[])</f>
        <v>#N/A</v>
      </c>
    </row>
    <row r="26" spans="1:16" x14ac:dyDescent="0.35">
      <c r="A26" s="168"/>
      <c r="B26" s="1"/>
      <c r="C26"/>
      <c r="K26"/>
      <c r="L26"/>
      <c r="M26"/>
      <c r="O26"/>
      <c r="P26"/>
    </row>
    <row r="27" spans="1:16" x14ac:dyDescent="0.35">
      <c r="A27" s="168"/>
      <c r="B27" s="1"/>
      <c r="C27"/>
      <c r="K27"/>
      <c r="L27"/>
      <c r="M27"/>
      <c r="O27"/>
      <c r="P27"/>
    </row>
    <row r="28" spans="1:16" x14ac:dyDescent="0.35">
      <c r="C28"/>
      <c r="K28"/>
      <c r="L28"/>
      <c r="M28"/>
      <c r="O28"/>
      <c r="P28"/>
    </row>
    <row r="29" spans="1:16" x14ac:dyDescent="0.35">
      <c r="C29"/>
      <c r="K29"/>
      <c r="L29"/>
      <c r="M29"/>
      <c r="O29"/>
      <c r="P29"/>
    </row>
    <row r="30" spans="1:16" x14ac:dyDescent="0.35">
      <c r="C30"/>
      <c r="K30"/>
      <c r="L30"/>
      <c r="M30"/>
      <c r="O30"/>
      <c r="P30"/>
    </row>
    <row r="31" spans="1:16" x14ac:dyDescent="0.35">
      <c r="C31"/>
      <c r="K31"/>
      <c r="L31"/>
      <c r="M31"/>
      <c r="O31"/>
      <c r="P31"/>
    </row>
    <row r="32" spans="1:16" x14ac:dyDescent="0.35">
      <c r="C32"/>
      <c r="K32"/>
      <c r="L32"/>
      <c r="M32"/>
      <c r="O32"/>
      <c r="P32"/>
    </row>
    <row r="33" spans="3:16" x14ac:dyDescent="0.35">
      <c r="C33"/>
      <c r="K33"/>
      <c r="L33"/>
      <c r="M33"/>
      <c r="O33"/>
      <c r="P33"/>
    </row>
    <row r="34" spans="3:16" x14ac:dyDescent="0.35">
      <c r="C34"/>
      <c r="K34"/>
      <c r="L34"/>
      <c r="M34"/>
      <c r="O34"/>
      <c r="P34"/>
    </row>
    <row r="35" spans="3:16" x14ac:dyDescent="0.35">
      <c r="C35"/>
      <c r="K35"/>
      <c r="L35"/>
      <c r="M35"/>
      <c r="O35"/>
      <c r="P35"/>
    </row>
    <row r="36" spans="3:16" x14ac:dyDescent="0.35">
      <c r="C36"/>
      <c r="K36"/>
      <c r="L36"/>
      <c r="M36"/>
      <c r="O36"/>
      <c r="P36"/>
    </row>
    <row r="37" spans="3:16" x14ac:dyDescent="0.35">
      <c r="C37"/>
      <c r="K37"/>
      <c r="L37"/>
      <c r="M37"/>
      <c r="O37"/>
      <c r="P37"/>
    </row>
    <row r="38" spans="3:16" x14ac:dyDescent="0.35">
      <c r="C38"/>
      <c r="K38"/>
      <c r="L38"/>
      <c r="M38"/>
      <c r="O38"/>
      <c r="P38"/>
    </row>
    <row r="39" spans="3:16" x14ac:dyDescent="0.35">
      <c r="C39"/>
      <c r="K39"/>
      <c r="L39"/>
      <c r="M39"/>
      <c r="O39"/>
      <c r="P39"/>
    </row>
    <row r="40" spans="3:16" x14ac:dyDescent="0.35">
      <c r="C40"/>
      <c r="K40"/>
      <c r="L40"/>
      <c r="M40"/>
      <c r="O40"/>
      <c r="P40"/>
    </row>
  </sheetData>
  <sheetProtection algorithmName="SHA-512" hashValue="6s8BbzPAjEk9+pGDNzFpfuiaLqMM6p5p3bzXi0WFUBLjn4wIKcIFZ+BZVcQ656BSgBbhSRV6Nfla8ebjWx2wqg==" saltValue="4LUPjicBMlU7VG8ehD2eEw==" spinCount="100000" sheet="1" objects="1" scenarios="1" formatRows="0"/>
  <customSheetViews>
    <customSheetView guid="{C2C00746-FA4F-4E5C-AD43-BEA5EA13B936}" showGridLines="0" hiddenColumns="1">
      <pane xSplit="5" topLeftCell="M1" activePane="topRight" state="frozen"/>
      <selection pane="topRight"/>
      <pageMargins left="0" right="0" top="0" bottom="0" header="0" footer="0"/>
      <pageSetup paperSize="9" orientation="portrait" r:id="rId1"/>
    </customSheetView>
  </customSheetViews>
  <mergeCells count="1">
    <mergeCell ref="G9:H9"/>
  </mergeCells>
  <dataValidations count="3">
    <dataValidation type="list" allowBlank="1" showInputMessage="1" showErrorMessage="1" sqref="D11:D25" xr:uid="{A15B2C66-FBFB-4835-B62A-A6EC2F6957A4}">
      <formula1>INDIRECT("IckeKvantÖvergrip[Namn]")</formula1>
    </dataValidation>
    <dataValidation type="list" allowBlank="1" showInputMessage="1" showErrorMessage="1" sqref="K11:L25" xr:uid="{1FDD6C4B-3892-4F2E-BE75-2F4D25378634}">
      <formula1>INDIRECT("NyttaNivå[nivå]")</formula1>
    </dataValidation>
    <dataValidation type="list" allowBlank="1" showInputMessage="1" showErrorMessage="1" sqref="E11:E25" xr:uid="{00000000-0002-0000-0300-000003000000}">
      <formula1>INDIRECT($N$11:$N$25)</formula1>
    </dataValidation>
  </dataValidations>
  <pageMargins left="0.25" right="0.25" top="0.75" bottom="0.75" header="0.3" footer="0.3"/>
  <pageSetup paperSize="8" scale="60"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BC3251F-A68B-469B-AA08-1893236CBB7B}">
          <x14:formula1>
            <xm:f>'-Admin LÅSA-'!$AB$7:$AB$15</xm:f>
          </x14:formula1>
          <xm:sqref>G11:G25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D796D"/>
  </sheetPr>
  <dimension ref="A1:W34"/>
  <sheetViews>
    <sheetView showGridLines="0" workbookViewId="0">
      <selection activeCell="K6" sqref="K6"/>
    </sheetView>
  </sheetViews>
  <sheetFormatPr defaultColWidth="9.1796875" defaultRowHeight="14.5" x14ac:dyDescent="0.35"/>
  <cols>
    <col min="1" max="1" width="2.26953125" style="221" customWidth="1"/>
    <col min="2" max="2" width="2.26953125" customWidth="1"/>
    <col min="3" max="3" width="4.54296875" style="27" customWidth="1"/>
    <col min="4" max="4" width="22.453125" style="1" customWidth="1"/>
    <col min="5" max="5" width="18.453125" style="1" customWidth="1"/>
    <col min="6" max="6" width="17" style="1" customWidth="1"/>
    <col min="7" max="7" width="19.1796875" style="1" customWidth="1"/>
    <col min="8" max="8" width="21.453125" style="1" customWidth="1"/>
    <col min="9" max="10" width="20" style="1" customWidth="1"/>
    <col min="11" max="11" width="17.81640625" style="1" customWidth="1"/>
    <col min="12" max="20" width="9.54296875" style="1" customWidth="1"/>
    <col min="21" max="21" width="20.26953125" style="1" customWidth="1"/>
    <col min="22" max="22" width="31" style="1" hidden="1" customWidth="1"/>
    <col min="23" max="16384" width="9.1796875" style="1"/>
  </cols>
  <sheetData>
    <row r="1" spans="1:23" ht="57" customHeight="1" x14ac:dyDescent="0.3">
      <c r="A1" s="202"/>
      <c r="B1" s="1"/>
      <c r="C1" s="171" t="s">
        <v>11</v>
      </c>
      <c r="D1" s="6"/>
      <c r="E1" s="6"/>
      <c r="F1" s="6"/>
      <c r="G1" s="141"/>
      <c r="H1" s="4"/>
      <c r="I1" s="4"/>
      <c r="J1" s="4"/>
      <c r="K1" s="4"/>
      <c r="L1" s="4"/>
      <c r="M1" s="4"/>
      <c r="N1" s="4"/>
      <c r="O1" s="4"/>
      <c r="P1" s="4"/>
      <c r="Q1" s="4"/>
      <c r="R1" s="4"/>
      <c r="S1" s="4"/>
      <c r="T1" s="4"/>
    </row>
    <row r="2" spans="1:23" ht="62.5" customHeight="1" x14ac:dyDescent="0.3">
      <c r="A2" s="202"/>
      <c r="B2" s="1"/>
      <c r="C2" s="143" t="s">
        <v>126</v>
      </c>
      <c r="D2" s="5"/>
      <c r="E2" s="5"/>
      <c r="F2" s="5"/>
      <c r="H2" s="4"/>
      <c r="I2" s="4"/>
      <c r="J2" s="4"/>
      <c r="K2" s="144"/>
      <c r="L2" s="4"/>
      <c r="M2" s="42"/>
      <c r="N2" s="435"/>
      <c r="O2" s="4"/>
      <c r="P2" s="4"/>
      <c r="Q2" s="4"/>
      <c r="R2" s="4"/>
      <c r="S2" s="4"/>
      <c r="T2" s="4"/>
    </row>
    <row r="3" spans="1:23" ht="69" customHeight="1" x14ac:dyDescent="0.3">
      <c r="A3" s="202"/>
      <c r="B3" s="1"/>
      <c r="C3" s="203"/>
      <c r="D3" s="204" t="s">
        <v>72</v>
      </c>
      <c r="E3" s="205" t="s">
        <v>57</v>
      </c>
      <c r="F3" s="205" t="s">
        <v>70</v>
      </c>
      <c r="G3" s="475" t="s">
        <v>197</v>
      </c>
      <c r="H3" s="476"/>
      <c r="I3" s="205" t="s">
        <v>134</v>
      </c>
      <c r="J3" s="206" t="s">
        <v>216</v>
      </c>
      <c r="K3" s="477" t="s">
        <v>135</v>
      </c>
      <c r="L3" s="478"/>
      <c r="M3" s="478"/>
      <c r="N3" s="478"/>
      <c r="O3" s="478"/>
      <c r="P3" s="478"/>
      <c r="Q3" s="478"/>
      <c r="R3" s="478"/>
      <c r="S3" s="478"/>
      <c r="T3" s="478"/>
      <c r="U3" s="478"/>
    </row>
    <row r="4" spans="1:23" s="23" customFormat="1" ht="52" customHeight="1" x14ac:dyDescent="0.35">
      <c r="A4" s="207"/>
      <c r="C4" s="208" t="s">
        <v>9</v>
      </c>
      <c r="D4" s="209" t="s">
        <v>54</v>
      </c>
      <c r="E4" s="210" t="s">
        <v>55</v>
      </c>
      <c r="F4" s="210" t="s">
        <v>56</v>
      </c>
      <c r="G4" s="211" t="s">
        <v>130</v>
      </c>
      <c r="H4" s="211" t="s">
        <v>49</v>
      </c>
      <c r="I4" s="211" t="s">
        <v>172</v>
      </c>
      <c r="J4" s="193" t="s">
        <v>195</v>
      </c>
      <c r="K4" s="210" t="s">
        <v>173</v>
      </c>
      <c r="L4" s="210" t="s">
        <v>174</v>
      </c>
      <c r="M4" s="210" t="s">
        <v>176</v>
      </c>
      <c r="N4" s="210" t="s">
        <v>177</v>
      </c>
      <c r="O4" s="210" t="s">
        <v>178</v>
      </c>
      <c r="P4" s="210" t="s">
        <v>179</v>
      </c>
      <c r="Q4" s="210" t="s">
        <v>180</v>
      </c>
      <c r="R4" s="210" t="s">
        <v>181</v>
      </c>
      <c r="S4" s="210" t="s">
        <v>182</v>
      </c>
      <c r="T4" s="210" t="s">
        <v>175</v>
      </c>
      <c r="U4" s="89" t="s">
        <v>190</v>
      </c>
      <c r="V4" s="212" t="s">
        <v>152</v>
      </c>
    </row>
    <row r="5" spans="1:23" s="3" customFormat="1" ht="27" customHeight="1" x14ac:dyDescent="0.35">
      <c r="A5" s="213"/>
      <c r="C5" s="214">
        <f t="shared" ref="C5:C19" si="0">ROW(C5)-4</f>
        <v>1</v>
      </c>
      <c r="D5" s="47"/>
      <c r="E5" s="47"/>
      <c r="F5" s="35"/>
      <c r="G5" s="47"/>
      <c r="H5" s="47"/>
      <c r="I5" s="48"/>
      <c r="J5" s="92"/>
      <c r="K5" s="91"/>
      <c r="L5" s="216">
        <f t="shared" ref="L5" si="1">IF($J5-(COLUMN(L5)-COLUMN($K5))&gt;0,(K5*$I5)+K5,0)</f>
        <v>0</v>
      </c>
      <c r="M5" s="216">
        <f t="shared" ref="L5:T6" si="2">IF($J5-(COLUMN(M5)-COLUMN($K5))&gt;0,(L5*$I5)+L5,0)</f>
        <v>0</v>
      </c>
      <c r="N5" s="217">
        <f t="shared" si="2"/>
        <v>0</v>
      </c>
      <c r="O5" s="217">
        <f t="shared" si="2"/>
        <v>0</v>
      </c>
      <c r="P5" s="217">
        <f t="shared" si="2"/>
        <v>0</v>
      </c>
      <c r="Q5" s="217">
        <f t="shared" si="2"/>
        <v>0</v>
      </c>
      <c r="R5" s="217">
        <f t="shared" si="2"/>
        <v>0</v>
      </c>
      <c r="S5" s="217">
        <f t="shared" si="2"/>
        <v>0</v>
      </c>
      <c r="T5" s="217">
        <f t="shared" si="2"/>
        <v>0</v>
      </c>
      <c r="U5" s="259">
        <f>SUM(KvantifierbaraKostnader[[#This Row],[År 1]:[År 10]])</f>
        <v>0</v>
      </c>
      <c r="V5" s="215" t="str">
        <f>IFERROR(INDEX(KostÖver[Nyckel],MATCH(KvantifierbaraKostnader[[#This Row],[Kostnadstyp ]],KostÖver[Namn],0)),"")</f>
        <v/>
      </c>
      <c r="W5" s="218"/>
    </row>
    <row r="6" spans="1:23" s="3" customFormat="1" ht="27" customHeight="1" x14ac:dyDescent="0.35">
      <c r="A6" s="213"/>
      <c r="C6" s="214">
        <f t="shared" si="0"/>
        <v>2</v>
      </c>
      <c r="D6" s="47"/>
      <c r="E6" s="47"/>
      <c r="F6" s="35"/>
      <c r="G6" s="47"/>
      <c r="H6" s="47"/>
      <c r="I6" s="48"/>
      <c r="J6" s="93"/>
      <c r="K6" s="91"/>
      <c r="L6" s="90">
        <f t="shared" si="2"/>
        <v>0</v>
      </c>
      <c r="M6" s="90">
        <f t="shared" si="2"/>
        <v>0</v>
      </c>
      <c r="N6" s="90">
        <f t="shared" si="2"/>
        <v>0</v>
      </c>
      <c r="O6" s="90">
        <f t="shared" si="2"/>
        <v>0</v>
      </c>
      <c r="P6" s="90">
        <f t="shared" si="2"/>
        <v>0</v>
      </c>
      <c r="Q6" s="90">
        <f t="shared" si="2"/>
        <v>0</v>
      </c>
      <c r="R6" s="90">
        <f t="shared" si="2"/>
        <v>0</v>
      </c>
      <c r="S6" s="90">
        <f t="shared" si="2"/>
        <v>0</v>
      </c>
      <c r="T6" s="90">
        <f t="shared" si="2"/>
        <v>0</v>
      </c>
      <c r="U6" s="260">
        <f>SUM(KvantifierbaraKostnader[[#This Row],[År 1]:[År 10]])</f>
        <v>0</v>
      </c>
      <c r="V6" s="215" t="str">
        <f>IFERROR(INDEX(KostÖver[Nyckel],MATCH(KvantifierbaraKostnader[[#This Row],[Kostnadstyp ]],KostÖver[Namn],0)),"")</f>
        <v/>
      </c>
      <c r="W6" s="218"/>
    </row>
    <row r="7" spans="1:23" s="3" customFormat="1" ht="27" customHeight="1" x14ac:dyDescent="0.35">
      <c r="A7" s="213"/>
      <c r="C7" s="214">
        <f t="shared" si="0"/>
        <v>3</v>
      </c>
      <c r="D7" s="47"/>
      <c r="E7" s="47"/>
      <c r="F7" s="35"/>
      <c r="G7" s="47"/>
      <c r="H7" s="47"/>
      <c r="I7" s="48"/>
      <c r="J7" s="93"/>
      <c r="K7" s="91"/>
      <c r="L7" s="217">
        <f t="shared" ref="L7:T7" si="3">IF($J7-(COLUMN(L7)-COLUMN($K7))&gt;0,(K7*$I7)+K7,0)</f>
        <v>0</v>
      </c>
      <c r="M7" s="217">
        <f t="shared" si="3"/>
        <v>0</v>
      </c>
      <c r="N7" s="217">
        <f t="shared" si="3"/>
        <v>0</v>
      </c>
      <c r="O7" s="217">
        <f t="shared" si="3"/>
        <v>0</v>
      </c>
      <c r="P7" s="217">
        <f t="shared" si="3"/>
        <v>0</v>
      </c>
      <c r="Q7" s="217">
        <f t="shared" si="3"/>
        <v>0</v>
      </c>
      <c r="R7" s="217">
        <f t="shared" si="3"/>
        <v>0</v>
      </c>
      <c r="S7" s="217">
        <f t="shared" si="3"/>
        <v>0</v>
      </c>
      <c r="T7" s="217">
        <f t="shared" si="3"/>
        <v>0</v>
      </c>
      <c r="U7" s="261">
        <f>SUM(KvantifierbaraKostnader[[#This Row],[År 1]:[År 10]])</f>
        <v>0</v>
      </c>
      <c r="V7" s="215" t="str">
        <f>IFERROR(INDEX(KostÖver[Nyckel],MATCH(KvantifierbaraKostnader[[#This Row],[Kostnadstyp ]],KostÖver[Namn],0)),"")</f>
        <v/>
      </c>
    </row>
    <row r="8" spans="1:23" s="3" customFormat="1" ht="27" customHeight="1" x14ac:dyDescent="0.35">
      <c r="A8" s="213"/>
      <c r="C8" s="214">
        <f t="shared" si="0"/>
        <v>4</v>
      </c>
      <c r="D8" s="47"/>
      <c r="E8" s="47"/>
      <c r="F8" s="35"/>
      <c r="G8" s="47"/>
      <c r="H8" s="47"/>
      <c r="I8" s="48"/>
      <c r="J8" s="93"/>
      <c r="K8" s="91"/>
      <c r="L8" s="90">
        <f t="shared" ref="L8:T8" si="4">IF($J8-(COLUMN(L8)-COLUMN($K8))&gt;0,(K8*$I8)+K8,0)</f>
        <v>0</v>
      </c>
      <c r="M8" s="90">
        <f t="shared" si="4"/>
        <v>0</v>
      </c>
      <c r="N8" s="90">
        <f t="shared" si="4"/>
        <v>0</v>
      </c>
      <c r="O8" s="90">
        <f t="shared" si="4"/>
        <v>0</v>
      </c>
      <c r="P8" s="90">
        <f t="shared" si="4"/>
        <v>0</v>
      </c>
      <c r="Q8" s="90">
        <f t="shared" si="4"/>
        <v>0</v>
      </c>
      <c r="R8" s="90">
        <f t="shared" si="4"/>
        <v>0</v>
      </c>
      <c r="S8" s="90">
        <f t="shared" si="4"/>
        <v>0</v>
      </c>
      <c r="T8" s="90">
        <f t="shared" si="4"/>
        <v>0</v>
      </c>
      <c r="U8" s="260">
        <f>SUM(KvantifierbaraKostnader[[#This Row],[År 1]:[År 10]])</f>
        <v>0</v>
      </c>
      <c r="V8" s="215" t="str">
        <f>IFERROR(INDEX(KostÖver[Nyckel],MATCH(KvantifierbaraKostnader[[#This Row],[Kostnadstyp ]],KostÖver[Namn],0)),"")</f>
        <v/>
      </c>
    </row>
    <row r="9" spans="1:23" s="3" customFormat="1" ht="27" customHeight="1" x14ac:dyDescent="0.35">
      <c r="A9" s="213"/>
      <c r="C9" s="214">
        <f t="shared" si="0"/>
        <v>5</v>
      </c>
      <c r="D9" s="47"/>
      <c r="E9" s="47"/>
      <c r="F9" s="35"/>
      <c r="G9" s="47"/>
      <c r="H9" s="47"/>
      <c r="I9" s="48"/>
      <c r="J9" s="93"/>
      <c r="K9" s="91"/>
      <c r="L9" s="219">
        <f t="shared" ref="L9:T9" si="5">IF($J9-(COLUMN(L9)-COLUMN($K9))&gt;0,(K9*$I9)+K9,0)</f>
        <v>0</v>
      </c>
      <c r="M9" s="219">
        <f t="shared" si="5"/>
        <v>0</v>
      </c>
      <c r="N9" s="219">
        <f t="shared" si="5"/>
        <v>0</v>
      </c>
      <c r="O9" s="219">
        <f t="shared" si="5"/>
        <v>0</v>
      </c>
      <c r="P9" s="219">
        <f t="shared" si="5"/>
        <v>0</v>
      </c>
      <c r="Q9" s="219">
        <f t="shared" si="5"/>
        <v>0</v>
      </c>
      <c r="R9" s="219">
        <f t="shared" si="5"/>
        <v>0</v>
      </c>
      <c r="S9" s="219">
        <f t="shared" si="5"/>
        <v>0</v>
      </c>
      <c r="T9" s="219">
        <f t="shared" si="5"/>
        <v>0</v>
      </c>
      <c r="U9" s="262">
        <f>SUM(KvantifierbaraKostnader[[#This Row],[År 1]:[År 10]])</f>
        <v>0</v>
      </c>
      <c r="V9" s="220" t="str">
        <f>IFERROR(INDEX(KostÖver[Nyckel],MATCH(KvantifierbaraKostnader[[#This Row],[Kostnadstyp ]],KostÖver[Namn],0)),"")</f>
        <v/>
      </c>
    </row>
    <row r="10" spans="1:23" s="3" customFormat="1" ht="27" customHeight="1" x14ac:dyDescent="0.35">
      <c r="A10" s="213"/>
      <c r="C10" s="214">
        <f t="shared" si="0"/>
        <v>6</v>
      </c>
      <c r="D10" s="47"/>
      <c r="E10" s="47"/>
      <c r="F10" s="35"/>
      <c r="G10" s="47"/>
      <c r="H10" s="47"/>
      <c r="I10" s="48"/>
      <c r="J10" s="93"/>
      <c r="K10" s="91"/>
      <c r="L10" s="219">
        <f t="shared" ref="L10:T10" si="6">IF($J10-(COLUMN(L10)-COLUMN($K10))&gt;0,(K10*$I10)+K10,0)</f>
        <v>0</v>
      </c>
      <c r="M10" s="219">
        <f t="shared" si="6"/>
        <v>0</v>
      </c>
      <c r="N10" s="219">
        <f t="shared" si="6"/>
        <v>0</v>
      </c>
      <c r="O10" s="219">
        <f t="shared" si="6"/>
        <v>0</v>
      </c>
      <c r="P10" s="219">
        <f t="shared" si="6"/>
        <v>0</v>
      </c>
      <c r="Q10" s="219">
        <f t="shared" si="6"/>
        <v>0</v>
      </c>
      <c r="R10" s="219">
        <f t="shared" si="6"/>
        <v>0</v>
      </c>
      <c r="S10" s="219">
        <f t="shared" si="6"/>
        <v>0</v>
      </c>
      <c r="T10" s="219">
        <f t="shared" si="6"/>
        <v>0</v>
      </c>
      <c r="U10" s="262">
        <f>SUM(KvantifierbaraKostnader[[#This Row],[År 1]:[År 10]])</f>
        <v>0</v>
      </c>
      <c r="V10" s="220" t="str">
        <f>IFERROR(INDEX(KostÖver[Nyckel],MATCH(KvantifierbaraKostnader[[#This Row],[Kostnadstyp ]],KostÖver[Namn],0)),"")</f>
        <v/>
      </c>
    </row>
    <row r="11" spans="1:23" s="3" customFormat="1" ht="27" customHeight="1" x14ac:dyDescent="0.35">
      <c r="A11" s="213"/>
      <c r="C11" s="214">
        <f t="shared" si="0"/>
        <v>7</v>
      </c>
      <c r="D11" s="47"/>
      <c r="E11" s="47"/>
      <c r="F11" s="35"/>
      <c r="G11" s="47"/>
      <c r="H11" s="47"/>
      <c r="I11" s="48"/>
      <c r="J11" s="93"/>
      <c r="K11" s="91"/>
      <c r="L11" s="219">
        <f t="shared" ref="L11:T11" si="7">IF($J11-(COLUMN(L11)-COLUMN($K11))&gt;0,(K11*$I11)+K11,0)</f>
        <v>0</v>
      </c>
      <c r="M11" s="219">
        <f t="shared" si="7"/>
        <v>0</v>
      </c>
      <c r="N11" s="219">
        <f t="shared" si="7"/>
        <v>0</v>
      </c>
      <c r="O11" s="219">
        <f t="shared" si="7"/>
        <v>0</v>
      </c>
      <c r="P11" s="219">
        <f t="shared" si="7"/>
        <v>0</v>
      </c>
      <c r="Q11" s="219">
        <f t="shared" si="7"/>
        <v>0</v>
      </c>
      <c r="R11" s="219">
        <f t="shared" si="7"/>
        <v>0</v>
      </c>
      <c r="S11" s="219">
        <f t="shared" si="7"/>
        <v>0</v>
      </c>
      <c r="T11" s="219">
        <f t="shared" si="7"/>
        <v>0</v>
      </c>
      <c r="U11" s="262">
        <f>SUM(KvantifierbaraKostnader[[#This Row],[År 1]:[År 10]])</f>
        <v>0</v>
      </c>
      <c r="V11" s="220" t="str">
        <f>IFERROR(INDEX(KostÖver[Nyckel],MATCH(KvantifierbaraKostnader[[#This Row],[Kostnadstyp ]],KostÖver[Namn],0)),"")</f>
        <v/>
      </c>
    </row>
    <row r="12" spans="1:23" s="3" customFormat="1" ht="27" customHeight="1" x14ac:dyDescent="0.35">
      <c r="A12" s="213"/>
      <c r="C12" s="214">
        <f t="shared" si="0"/>
        <v>8</v>
      </c>
      <c r="D12" s="47"/>
      <c r="E12" s="47"/>
      <c r="F12" s="35"/>
      <c r="G12" s="47"/>
      <c r="H12" s="47"/>
      <c r="I12" s="48"/>
      <c r="J12" s="93"/>
      <c r="K12" s="91"/>
      <c r="L12" s="90">
        <f t="shared" ref="L12:T12" si="8">IF($J12-(COLUMN(L12)-COLUMN($K12))&gt;0,(K12*$I12)+K12,0)</f>
        <v>0</v>
      </c>
      <c r="M12" s="90">
        <f t="shared" si="8"/>
        <v>0</v>
      </c>
      <c r="N12" s="90">
        <f t="shared" si="8"/>
        <v>0</v>
      </c>
      <c r="O12" s="90">
        <f t="shared" si="8"/>
        <v>0</v>
      </c>
      <c r="P12" s="90">
        <f t="shared" si="8"/>
        <v>0</v>
      </c>
      <c r="Q12" s="90">
        <f t="shared" si="8"/>
        <v>0</v>
      </c>
      <c r="R12" s="90">
        <f t="shared" si="8"/>
        <v>0</v>
      </c>
      <c r="S12" s="90">
        <f t="shared" si="8"/>
        <v>0</v>
      </c>
      <c r="T12" s="90">
        <f t="shared" si="8"/>
        <v>0</v>
      </c>
      <c r="U12" s="260">
        <f>SUM(KvantifierbaraKostnader[[#This Row],[År 1]:[År 10]])</f>
        <v>0</v>
      </c>
      <c r="V12" s="220" t="str">
        <f>IFERROR(INDEX(KostÖver[Nyckel],MATCH(KvantifierbaraKostnader[[#This Row],[Kostnadstyp ]],KostÖver[Namn],0)),"")</f>
        <v/>
      </c>
    </row>
    <row r="13" spans="1:23" s="3" customFormat="1" ht="27" customHeight="1" x14ac:dyDescent="0.35">
      <c r="A13" s="213"/>
      <c r="C13" s="214">
        <f t="shared" si="0"/>
        <v>9</v>
      </c>
      <c r="D13" s="47"/>
      <c r="E13" s="47"/>
      <c r="F13" s="35"/>
      <c r="G13" s="47"/>
      <c r="H13" s="47"/>
      <c r="I13" s="48"/>
      <c r="J13" s="93"/>
      <c r="K13" s="91"/>
      <c r="L13" s="217">
        <f t="shared" ref="L13:T13" si="9">IF($J13-(COLUMN(L13)-COLUMN($K13))&gt;0,(K13*$I13)+K13,0)</f>
        <v>0</v>
      </c>
      <c r="M13" s="217">
        <f t="shared" si="9"/>
        <v>0</v>
      </c>
      <c r="N13" s="217">
        <f t="shared" si="9"/>
        <v>0</v>
      </c>
      <c r="O13" s="217">
        <f t="shared" si="9"/>
        <v>0</v>
      </c>
      <c r="P13" s="217">
        <f t="shared" si="9"/>
        <v>0</v>
      </c>
      <c r="Q13" s="217">
        <f t="shared" si="9"/>
        <v>0</v>
      </c>
      <c r="R13" s="217">
        <f t="shared" si="9"/>
        <v>0</v>
      </c>
      <c r="S13" s="217">
        <f t="shared" si="9"/>
        <v>0</v>
      </c>
      <c r="T13" s="217">
        <f t="shared" si="9"/>
        <v>0</v>
      </c>
      <c r="U13" s="261">
        <f>SUM(KvantifierbaraKostnader[[#This Row],[År 1]:[År 10]])</f>
        <v>0</v>
      </c>
      <c r="V13" s="220" t="str">
        <f>IFERROR(INDEX(KostÖver[Nyckel],MATCH(KvantifierbaraKostnader[[#This Row],[Kostnadstyp ]],KostÖver[Namn],0)),"")</f>
        <v/>
      </c>
    </row>
    <row r="14" spans="1:23" s="3" customFormat="1" ht="27" customHeight="1" x14ac:dyDescent="0.35">
      <c r="A14" s="213"/>
      <c r="C14" s="214">
        <f t="shared" si="0"/>
        <v>10</v>
      </c>
      <c r="D14" s="47"/>
      <c r="E14" s="47"/>
      <c r="F14" s="35"/>
      <c r="G14" s="47"/>
      <c r="H14" s="47"/>
      <c r="I14" s="48"/>
      <c r="J14" s="93"/>
      <c r="K14" s="91"/>
      <c r="L14" s="90">
        <f t="shared" ref="L14:T14" si="10">IF($J14-(COLUMN(L14)-COLUMN($K14))&gt;0,(K14*$I14)+K14,0)</f>
        <v>0</v>
      </c>
      <c r="M14" s="90">
        <f t="shared" si="10"/>
        <v>0</v>
      </c>
      <c r="N14" s="90">
        <f t="shared" si="10"/>
        <v>0</v>
      </c>
      <c r="O14" s="90">
        <f t="shared" si="10"/>
        <v>0</v>
      </c>
      <c r="P14" s="90">
        <f t="shared" si="10"/>
        <v>0</v>
      </c>
      <c r="Q14" s="90">
        <f t="shared" si="10"/>
        <v>0</v>
      </c>
      <c r="R14" s="90">
        <f t="shared" si="10"/>
        <v>0</v>
      </c>
      <c r="S14" s="90">
        <f t="shared" si="10"/>
        <v>0</v>
      </c>
      <c r="T14" s="90">
        <f t="shared" si="10"/>
        <v>0</v>
      </c>
      <c r="U14" s="260">
        <f>SUM(KvantifierbaraKostnader[[#This Row],[År 1]:[År 10]])</f>
        <v>0</v>
      </c>
      <c r="V14" s="220" t="str">
        <f>IFERROR(INDEX(KostÖver[Nyckel],MATCH(KvantifierbaraKostnader[[#This Row],[Kostnadstyp ]],KostÖver[Namn],0)),"")</f>
        <v/>
      </c>
    </row>
    <row r="15" spans="1:23" s="3" customFormat="1" ht="27" customHeight="1" x14ac:dyDescent="0.35">
      <c r="A15" s="213"/>
      <c r="C15" s="214">
        <f t="shared" si="0"/>
        <v>11</v>
      </c>
      <c r="D15" s="47"/>
      <c r="E15" s="47"/>
      <c r="F15" s="35"/>
      <c r="G15" s="47"/>
      <c r="H15" s="47"/>
      <c r="I15" s="48"/>
      <c r="J15" s="93"/>
      <c r="K15" s="91"/>
      <c r="L15" s="217">
        <f t="shared" ref="L15:T15" si="11">IF($J15-(COLUMN(L15)-COLUMN($K15))&gt;0,(K15*$I15)+K15,0)</f>
        <v>0</v>
      </c>
      <c r="M15" s="217">
        <f t="shared" si="11"/>
        <v>0</v>
      </c>
      <c r="N15" s="217">
        <f t="shared" si="11"/>
        <v>0</v>
      </c>
      <c r="O15" s="217">
        <f t="shared" si="11"/>
        <v>0</v>
      </c>
      <c r="P15" s="217">
        <f t="shared" si="11"/>
        <v>0</v>
      </c>
      <c r="Q15" s="217">
        <f t="shared" si="11"/>
        <v>0</v>
      </c>
      <c r="R15" s="217">
        <f t="shared" si="11"/>
        <v>0</v>
      </c>
      <c r="S15" s="217">
        <f t="shared" si="11"/>
        <v>0</v>
      </c>
      <c r="T15" s="217">
        <f t="shared" si="11"/>
        <v>0</v>
      </c>
      <c r="U15" s="261">
        <f>SUM(KvantifierbaraKostnader[[#This Row],[År 1]:[År 10]])</f>
        <v>0</v>
      </c>
      <c r="V15" s="220" t="str">
        <f>IFERROR(INDEX(KostÖver[Nyckel],MATCH(KvantifierbaraKostnader[[#This Row],[Kostnadstyp ]],KostÖver[Namn],0)),"")</f>
        <v/>
      </c>
    </row>
    <row r="16" spans="1:23" s="3" customFormat="1" ht="27" customHeight="1" x14ac:dyDescent="0.35">
      <c r="A16" s="213"/>
      <c r="C16" s="214">
        <f t="shared" si="0"/>
        <v>12</v>
      </c>
      <c r="D16" s="47"/>
      <c r="E16" s="47"/>
      <c r="F16" s="35"/>
      <c r="G16" s="47"/>
      <c r="H16" s="47"/>
      <c r="I16" s="48"/>
      <c r="J16" s="93"/>
      <c r="K16" s="91"/>
      <c r="L16" s="90">
        <f t="shared" ref="L16:T16" si="12">IF($J16-(COLUMN(L16)-COLUMN($K16))&gt;0,(K16*$I16)+K16,0)</f>
        <v>0</v>
      </c>
      <c r="M16" s="90">
        <f t="shared" si="12"/>
        <v>0</v>
      </c>
      <c r="N16" s="90">
        <f t="shared" si="12"/>
        <v>0</v>
      </c>
      <c r="O16" s="90">
        <f t="shared" si="12"/>
        <v>0</v>
      </c>
      <c r="P16" s="90">
        <f t="shared" si="12"/>
        <v>0</v>
      </c>
      <c r="Q16" s="90">
        <f t="shared" si="12"/>
        <v>0</v>
      </c>
      <c r="R16" s="90">
        <f t="shared" si="12"/>
        <v>0</v>
      </c>
      <c r="S16" s="90">
        <f t="shared" si="12"/>
        <v>0</v>
      </c>
      <c r="T16" s="90">
        <f t="shared" si="12"/>
        <v>0</v>
      </c>
      <c r="U16" s="260">
        <f>SUM(KvantifierbaraKostnader[[#This Row],[År 1]:[År 10]])</f>
        <v>0</v>
      </c>
      <c r="V16" s="220" t="str">
        <f>IFERROR(INDEX(KostÖver[Nyckel],MATCH(KvantifierbaraKostnader[[#This Row],[Kostnadstyp ]],KostÖver[Namn],0)),"")</f>
        <v/>
      </c>
    </row>
    <row r="17" spans="1:22" s="3" customFormat="1" ht="27" customHeight="1" x14ac:dyDescent="0.35">
      <c r="A17" s="213"/>
      <c r="C17" s="214">
        <f t="shared" si="0"/>
        <v>13</v>
      </c>
      <c r="D17" s="47"/>
      <c r="E17" s="47"/>
      <c r="F17" s="35"/>
      <c r="G17" s="47"/>
      <c r="H17" s="47"/>
      <c r="I17" s="48"/>
      <c r="J17" s="93"/>
      <c r="K17" s="91"/>
      <c r="L17" s="217">
        <f t="shared" ref="L17:T17" si="13">IF($J17-(COLUMN(L17)-COLUMN($K17))&gt;0,(K17*$I17)+K17,0)</f>
        <v>0</v>
      </c>
      <c r="M17" s="217">
        <f t="shared" si="13"/>
        <v>0</v>
      </c>
      <c r="N17" s="217">
        <f t="shared" si="13"/>
        <v>0</v>
      </c>
      <c r="O17" s="217">
        <f t="shared" si="13"/>
        <v>0</v>
      </c>
      <c r="P17" s="217">
        <f t="shared" si="13"/>
        <v>0</v>
      </c>
      <c r="Q17" s="217">
        <f t="shared" si="13"/>
        <v>0</v>
      </c>
      <c r="R17" s="217">
        <f t="shared" si="13"/>
        <v>0</v>
      </c>
      <c r="S17" s="217">
        <f t="shared" si="13"/>
        <v>0</v>
      </c>
      <c r="T17" s="217">
        <f t="shared" si="13"/>
        <v>0</v>
      </c>
      <c r="U17" s="261">
        <f>SUM(KvantifierbaraKostnader[[#This Row],[År 1]:[År 10]])</f>
        <v>0</v>
      </c>
      <c r="V17" s="220" t="str">
        <f>IFERROR(INDEX(KostÖver[Nyckel],MATCH(KvantifierbaraKostnader[[#This Row],[Kostnadstyp ]],KostÖver[Namn],0)),"")</f>
        <v/>
      </c>
    </row>
    <row r="18" spans="1:22" s="3" customFormat="1" ht="27" customHeight="1" x14ac:dyDescent="0.35">
      <c r="A18" s="213"/>
      <c r="C18" s="214">
        <f t="shared" si="0"/>
        <v>14</v>
      </c>
      <c r="D18" s="47"/>
      <c r="E18" s="47"/>
      <c r="F18" s="35"/>
      <c r="G18" s="47"/>
      <c r="H18" s="47"/>
      <c r="I18" s="48"/>
      <c r="J18" s="93"/>
      <c r="K18" s="91"/>
      <c r="L18" s="90">
        <f t="shared" ref="L18:T18" si="14">IF($J18-(COLUMN(L18)-COLUMN($K18))&gt;0,(K18*$I18)+K18,0)</f>
        <v>0</v>
      </c>
      <c r="M18" s="90">
        <f t="shared" si="14"/>
        <v>0</v>
      </c>
      <c r="N18" s="90">
        <f t="shared" si="14"/>
        <v>0</v>
      </c>
      <c r="O18" s="90">
        <f t="shared" si="14"/>
        <v>0</v>
      </c>
      <c r="P18" s="90">
        <f t="shared" si="14"/>
        <v>0</v>
      </c>
      <c r="Q18" s="90">
        <f t="shared" si="14"/>
        <v>0</v>
      </c>
      <c r="R18" s="90">
        <f t="shared" si="14"/>
        <v>0</v>
      </c>
      <c r="S18" s="90">
        <f t="shared" si="14"/>
        <v>0</v>
      </c>
      <c r="T18" s="90">
        <f t="shared" si="14"/>
        <v>0</v>
      </c>
      <c r="U18" s="260">
        <f>SUM(KvantifierbaraKostnader[[#This Row],[År 1]:[År 10]])</f>
        <v>0</v>
      </c>
      <c r="V18" s="220" t="str">
        <f>IFERROR(INDEX(KostÖver[Nyckel],MATCH(KvantifierbaraKostnader[[#This Row],[Kostnadstyp ]],KostÖver[Namn],0)),"")</f>
        <v/>
      </c>
    </row>
    <row r="19" spans="1:22" s="3" customFormat="1" ht="27" customHeight="1" x14ac:dyDescent="0.35">
      <c r="A19" s="213"/>
      <c r="C19" s="214">
        <f t="shared" si="0"/>
        <v>15</v>
      </c>
      <c r="D19" s="47"/>
      <c r="E19" s="47"/>
      <c r="F19" s="35"/>
      <c r="G19" s="47"/>
      <c r="H19" s="47"/>
      <c r="I19" s="48"/>
      <c r="J19" s="93"/>
      <c r="K19" s="91"/>
      <c r="L19" s="90">
        <f t="shared" ref="L19:T19" si="15">IF($J19-(COLUMN(L19)-COLUMN($K19))&gt;0,(K19*$I19)+K19,0)</f>
        <v>0</v>
      </c>
      <c r="M19" s="90">
        <f t="shared" si="15"/>
        <v>0</v>
      </c>
      <c r="N19" s="90">
        <f t="shared" si="15"/>
        <v>0</v>
      </c>
      <c r="O19" s="90">
        <f t="shared" si="15"/>
        <v>0</v>
      </c>
      <c r="P19" s="90">
        <f t="shared" si="15"/>
        <v>0</v>
      </c>
      <c r="Q19" s="90">
        <f t="shared" si="15"/>
        <v>0</v>
      </c>
      <c r="R19" s="90">
        <f t="shared" si="15"/>
        <v>0</v>
      </c>
      <c r="S19" s="90">
        <f t="shared" si="15"/>
        <v>0</v>
      </c>
      <c r="T19" s="90">
        <f t="shared" si="15"/>
        <v>0</v>
      </c>
      <c r="U19" s="260">
        <f>SUM(KvantifierbaraKostnader[[#This Row],[År 1]:[År 10]])</f>
        <v>0</v>
      </c>
      <c r="V19" s="220" t="str">
        <f>IFERROR(INDEX(KostÖver[Nyckel],MATCH(KvantifierbaraKostnader[[#This Row],[Kostnadstyp ]],KostÖver[Namn],0)),"")</f>
        <v/>
      </c>
    </row>
    <row r="20" spans="1:22" ht="27" customHeight="1" x14ac:dyDescent="0.3">
      <c r="A20" s="202"/>
      <c r="B20" s="1"/>
      <c r="C20" s="1"/>
    </row>
    <row r="21" spans="1:22" ht="27" customHeight="1" x14ac:dyDescent="0.3">
      <c r="A21" s="202"/>
      <c r="B21" s="1"/>
      <c r="C21" s="1"/>
    </row>
    <row r="22" spans="1:22" ht="27" customHeight="1" x14ac:dyDescent="0.35">
      <c r="C22" s="1"/>
    </row>
    <row r="23" spans="1:22" ht="27" customHeight="1" x14ac:dyDescent="0.35">
      <c r="C23" s="1"/>
    </row>
    <row r="24" spans="1:22" ht="27" customHeight="1" x14ac:dyDescent="0.35">
      <c r="C24" s="1"/>
    </row>
    <row r="25" spans="1:22" ht="27" customHeight="1" x14ac:dyDescent="0.35">
      <c r="C25" s="1"/>
    </row>
    <row r="26" spans="1:22" x14ac:dyDescent="0.35">
      <c r="C26" s="1"/>
    </row>
    <row r="27" spans="1:22" x14ac:dyDescent="0.35">
      <c r="C27" s="1"/>
    </row>
    <row r="28" spans="1:22" x14ac:dyDescent="0.35">
      <c r="C28" s="1"/>
    </row>
    <row r="29" spans="1:22" x14ac:dyDescent="0.35">
      <c r="C29" s="1"/>
    </row>
    <row r="30" spans="1:22" x14ac:dyDescent="0.35">
      <c r="C30" s="1"/>
    </row>
    <row r="31" spans="1:22" x14ac:dyDescent="0.35">
      <c r="C31" s="1"/>
    </row>
    <row r="32" spans="1:22" x14ac:dyDescent="0.35">
      <c r="C32" s="1"/>
    </row>
    <row r="33" spans="3:20" x14ac:dyDescent="0.35">
      <c r="C33" s="1"/>
    </row>
    <row r="34" spans="3:20" x14ac:dyDescent="0.35">
      <c r="L34" s="222"/>
      <c r="M34" s="222"/>
      <c r="N34" s="222"/>
      <c r="O34" s="222"/>
      <c r="P34" s="222"/>
      <c r="Q34" s="222"/>
      <c r="R34" s="222"/>
      <c r="S34" s="222"/>
      <c r="T34" s="222"/>
    </row>
  </sheetData>
  <sheetProtection algorithmName="SHA-512" hashValue="+MWMVpjrV73RyF0VErhMrVMD9+6ENSY0VeteWI0E8gRB3Ws9gTzmUDTR8PvZou3klo+jzOV5TxLk3ulyZ4mHxA==" saltValue="4MtIZtQZWFoQzyfg0A745w==" spinCount="100000" sheet="1" objects="1" scenarios="1" formatRows="0"/>
  <customSheetViews>
    <customSheetView guid="{C2C00746-FA4F-4E5C-AD43-BEA5EA13B936}" showGridLines="0" hiddenColumns="1">
      <pane xSplit="5" topLeftCell="H1" activePane="topRight" state="frozen"/>
      <selection pane="topRight"/>
      <pageMargins left="0" right="0" top="0" bottom="0" header="0" footer="0"/>
      <pageSetup paperSize="9" orientation="portrait" r:id="rId1"/>
    </customSheetView>
  </customSheetViews>
  <mergeCells count="2">
    <mergeCell ref="G3:H3"/>
    <mergeCell ref="K3:U3"/>
  </mergeCells>
  <phoneticPr fontId="33" type="noConversion"/>
  <dataValidations count="5">
    <dataValidation type="decimal" operator="greaterThanOrEqual" allowBlank="1" showInputMessage="1" showErrorMessage="1" sqref="K5:T19" xr:uid="{00000000-0002-0000-0400-000000000000}">
      <formula1>0</formula1>
    </dataValidation>
    <dataValidation type="list" allowBlank="1" showInputMessage="1" showErrorMessage="1" sqref="D5:D19" xr:uid="{D8C7856C-7507-48A1-BE99-EFF360E2BE41}">
      <formula1>INDIRECT("KostÖver[Namn]")</formula1>
    </dataValidation>
    <dataValidation type="decimal" operator="greaterThan" allowBlank="1" showInputMessage="1" showErrorMessage="1" sqref="I5:I19" xr:uid="{0A3CC9FF-D71D-4192-BD46-5C8AD1DE1BCC}">
      <formula1>-1.01</formula1>
    </dataValidation>
    <dataValidation type="list" allowBlank="1" showInputMessage="1" showErrorMessage="1" sqref="E5:E19" xr:uid="{3FAE7071-EF42-4504-A837-0DD3C764F87C}">
      <formula1>INDIRECT($V$5:$V$19)</formula1>
    </dataValidation>
    <dataValidation type="whole" allowBlank="1" showInputMessage="1" showErrorMessage="1" errorTitle="Ogiltig tal" error="Vänligen ange antal år då kostnaden skall räknas, 1-10" sqref="J5:J19" xr:uid="{8C75BE90-CF32-4B92-839A-689888E2C94B}">
      <formula1>1</formula1>
      <formula2>10</formula2>
    </dataValidation>
  </dataValidations>
  <pageMargins left="0.25" right="0.25" top="0.75" bottom="0.75" header="0.3" footer="0.3"/>
  <pageSetup paperSize="8" scale="75" orientation="landscape"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8" id="{D81CECE8-8AD7-4259-A62A-B101955DCC95}">
            <xm:f>OR(K$4&lt;'1. Indata'!$D$12,K$4&gt;= '1. Indata'!$D$12+'1. Indata'!#REF!)</xm:f>
            <x14:dxf>
              <font>
                <b val="0"/>
                <i/>
                <color theme="1" tint="0.499984740745262"/>
              </font>
            </x14:dxf>
          </x14:cfRule>
          <xm:sqref>K4:U4</xm:sqref>
        </x14:conditionalFormatting>
        <x14:conditionalFormatting xmlns:xm="http://schemas.microsoft.com/office/excel/2006/main">
          <x14:cfRule type="expression" priority="5" id="{1DF23FB9-91D1-4968-846B-FC1F88DC5929}">
            <xm:f>OR(L$4&lt;'\\digglif1.digg.se\users\Tjänster och infrastruktur\Digitala meddelanden\e-handel\Främja e-handel\Nyttorealisering\Förslag på verktyg nyttor och kostnader\[verktyg-for-business-case-2.0-5-mall.xlsm]Grunddata'!#REF!,L$4&gt;= '\\digglif1.digg.se\users\Tjänster och infrastruktur\Digitala meddelanden\e-handel\Främja e-handel\Nyttorealisering\Förslag på verktyg nyttor och kostnader\[verktyg-for-business-case-2.0-5-mall.xlsm]Grunddata'!#REF!+'\\digglif1.digg.se\users\Tjänster och infrastruktur\Digitala meddelanden\e-handel\Främja e-handel\Nyttorealisering\Förslag på verktyg nyttor och kostnader\[verktyg-for-business-case-2.0-5-mall.xlsm]Grunddata'!#REF!)</xm:f>
            <x14:dxf>
              <font>
                <b val="0"/>
                <i/>
                <color theme="1" tint="0.499984740745262"/>
              </font>
              <fill>
                <patternFill>
                  <bgColor theme="0" tint="-0.14996795556505021"/>
                </patternFill>
              </fill>
            </x14:dxf>
          </x14:cfRule>
          <xm:sqref>L5:T19</xm:sqref>
        </x14:conditionalFormatting>
        <x14:conditionalFormatting xmlns:xm="http://schemas.microsoft.com/office/excel/2006/main">
          <x14:cfRule type="expression" priority="1" id="{EB2521A9-E3F7-4406-B8D7-A368EA562BE3}">
            <xm:f>OR(U$4&lt;'\\digglif1.digg.se\users\Tjänster och infrastruktur\Digitala meddelanden\e-handel\Främja e-handel\Nyttorealisering\Förslag på verktyg nyttor och kostnader\[verktyg-for-business-case-2.0-5-mall.xlsm]Grunddata'!#REF!,U$4&gt;= '\\digglif1.digg.se\users\Tjänster och infrastruktur\Digitala meddelanden\e-handel\Främja e-handel\Nyttorealisering\Förslag på verktyg nyttor och kostnader\[verktyg-for-business-case-2.0-5-mall.xlsm]Grunddata'!#REF!+'\\digglif1.digg.se\users\Tjänster och infrastruktur\Digitala meddelanden\e-handel\Främja e-handel\Nyttorealisering\Förslag på verktyg nyttor och kostnader\[verktyg-for-business-case-2.0-5-mall.xlsm]Grunddata'!#REF!)</xm:f>
            <x14:dxf>
              <font>
                <b val="0"/>
                <i/>
                <color theme="1" tint="0.499984740745262"/>
              </font>
              <fill>
                <patternFill>
                  <bgColor theme="0" tint="-0.14996795556505021"/>
                </patternFill>
              </fill>
            </x14:dxf>
          </x14:cfRule>
          <xm:sqref>U5:U19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8CFBDB-DFC2-40E4-A625-A2559FFB93B0}">
          <x14:formula1>
            <xm:f>'-Admin LÅSA-'!$AB$7:$AB$15</xm:f>
          </x14:formula1>
          <xm:sqref>G5:G19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345A-72CD-460E-8937-A294D0A7C4EA}">
  <sheetPr codeName="Blad1">
    <tabColor theme="9" tint="0.39997558519241921"/>
    <pageSetUpPr fitToPage="1"/>
  </sheetPr>
  <dimension ref="A1:L28"/>
  <sheetViews>
    <sheetView zoomScale="80" zoomScaleNormal="80" workbookViewId="0">
      <selection activeCell="G5" sqref="G5"/>
    </sheetView>
  </sheetViews>
  <sheetFormatPr defaultColWidth="9.1796875" defaultRowHeight="14" x14ac:dyDescent="0.3"/>
  <cols>
    <col min="1" max="1" width="2.26953125" style="414" customWidth="1"/>
    <col min="2" max="2" width="3.81640625" style="328" customWidth="1"/>
    <col min="3" max="3" width="6.1796875" style="349" customWidth="1"/>
    <col min="4" max="5" width="36.7265625" style="328" customWidth="1"/>
    <col min="6" max="6" width="37.1796875" style="328" customWidth="1"/>
    <col min="7" max="7" width="41.26953125" style="328" customWidth="1"/>
    <col min="8" max="8" width="37.1796875" style="328" customWidth="1"/>
    <col min="9" max="9" width="23" style="328" customWidth="1"/>
    <col min="10" max="10" width="14.26953125" style="349" customWidth="1"/>
    <col min="11" max="11" width="13.7265625" style="328" hidden="1" customWidth="1"/>
    <col min="12" max="12" width="14.26953125" style="328" bestFit="1" customWidth="1"/>
    <col min="13" max="13" width="8.81640625" style="328" bestFit="1" customWidth="1"/>
    <col min="14" max="16384" width="9.1796875" style="328"/>
  </cols>
  <sheetData>
    <row r="1" spans="1:11" ht="45" customHeight="1" x14ac:dyDescent="0.3">
      <c r="C1" s="329"/>
      <c r="D1" s="330"/>
      <c r="E1" s="425"/>
      <c r="F1" s="479"/>
      <c r="G1" s="480"/>
      <c r="H1" s="480"/>
      <c r="I1" s="481"/>
      <c r="J1" s="331"/>
    </row>
    <row r="2" spans="1:11" ht="30.75" customHeight="1" x14ac:dyDescent="0.3">
      <c r="C2" s="408" t="s">
        <v>224</v>
      </c>
      <c r="D2" s="330"/>
      <c r="E2" s="425"/>
      <c r="F2" s="482" t="s">
        <v>275</v>
      </c>
      <c r="G2" s="483"/>
      <c r="H2" s="483"/>
      <c r="I2" s="484"/>
      <c r="J2" s="332"/>
    </row>
    <row r="3" spans="1:11" ht="36.65" customHeight="1" x14ac:dyDescent="0.3">
      <c r="C3" s="333"/>
      <c r="D3" s="330"/>
      <c r="E3" s="425"/>
      <c r="F3" s="479"/>
      <c r="G3" s="480"/>
      <c r="H3" s="480"/>
      <c r="I3" s="481"/>
      <c r="J3" s="331"/>
    </row>
    <row r="4" spans="1:11" ht="9.75" customHeight="1" x14ac:dyDescent="0.3">
      <c r="C4" s="333"/>
      <c r="D4" s="330"/>
      <c r="E4" s="330"/>
      <c r="G4" s="334"/>
      <c r="H4" s="334"/>
      <c r="I4" s="335"/>
      <c r="J4" s="331"/>
    </row>
    <row r="5" spans="1:11" ht="57.75" customHeight="1" x14ac:dyDescent="0.3">
      <c r="C5" s="412"/>
      <c r="D5" s="413" t="s">
        <v>274</v>
      </c>
      <c r="E5" s="413" t="s">
        <v>278</v>
      </c>
      <c r="F5" s="413" t="s">
        <v>225</v>
      </c>
      <c r="G5" s="413" t="s">
        <v>226</v>
      </c>
      <c r="H5" s="413" t="s">
        <v>227</v>
      </c>
      <c r="I5" s="413" t="s">
        <v>228</v>
      </c>
      <c r="J5" s="412"/>
    </row>
    <row r="6" spans="1:11" s="336" customFormat="1" x14ac:dyDescent="0.35">
      <c r="A6" s="415"/>
      <c r="C6" s="337" t="s">
        <v>9</v>
      </c>
      <c r="D6" s="338" t="s">
        <v>229</v>
      </c>
      <c r="E6" s="338" t="s">
        <v>277</v>
      </c>
      <c r="F6" s="339" t="s">
        <v>230</v>
      </c>
      <c r="G6" s="338" t="s">
        <v>260</v>
      </c>
      <c r="H6" s="338" t="s">
        <v>249</v>
      </c>
      <c r="I6" s="339" t="s">
        <v>261</v>
      </c>
      <c r="J6" s="340" t="s">
        <v>248</v>
      </c>
      <c r="K6" s="427" t="s">
        <v>285</v>
      </c>
    </row>
    <row r="7" spans="1:11" s="341" customFormat="1" x14ac:dyDescent="0.35">
      <c r="A7" s="416"/>
      <c r="C7" s="342">
        <v>1</v>
      </c>
      <c r="D7" s="263"/>
      <c r="E7" s="426"/>
      <c r="F7" s="264"/>
      <c r="G7" s="264"/>
      <c r="H7" s="264"/>
      <c r="I7" s="316"/>
      <c r="J7" s="343" t="str">
        <f>IFERROR(VLOOKUP(F7,RIskSannolikhet[],2,FALSE)*VLOOKUP(I7,RiskKonsekvens[],2,FALSE),"")</f>
        <v/>
      </c>
      <c r="K7" s="434" t="str">
        <f>IFERROR(RiskHinder[[#This Row],[Riskpoäng]]/SUM(RiskHinder[Riskpoäng]),"")</f>
        <v/>
      </c>
    </row>
    <row r="8" spans="1:11" s="341" customFormat="1" x14ac:dyDescent="0.35">
      <c r="A8" s="416"/>
      <c r="C8" s="344">
        <v>2</v>
      </c>
      <c r="D8" s="265"/>
      <c r="E8" s="265"/>
      <c r="F8" s="265"/>
      <c r="G8" s="264"/>
      <c r="H8" s="264"/>
      <c r="I8" s="315"/>
      <c r="J8" s="343" t="str">
        <f>IFERROR(VLOOKUP(F8,RIskSannolikhet[],2,FALSE)*VLOOKUP(I8,RiskKonsekvens[],2,FALSE),"")</f>
        <v/>
      </c>
      <c r="K8" s="432" t="str">
        <f>IFERROR(RiskHinder[[#This Row],[Riskpoäng]]/SUM(RiskHinder[Riskpoäng]),"")</f>
        <v/>
      </c>
    </row>
    <row r="9" spans="1:11" s="341" customFormat="1" x14ac:dyDescent="0.35">
      <c r="A9" s="416"/>
      <c r="C9" s="344">
        <v>3</v>
      </c>
      <c r="D9" s="265"/>
      <c r="E9" s="265"/>
      <c r="F9" s="265"/>
      <c r="G9" s="265"/>
      <c r="H9" s="264"/>
      <c r="I9" s="314"/>
      <c r="J9" s="343" t="str">
        <f>IFERROR(VLOOKUP(F9,RIskSannolikhet[],2,FALSE)*VLOOKUP(I9,RiskKonsekvens[],2,FALSE),"")</f>
        <v/>
      </c>
      <c r="K9" s="432" t="str">
        <f>IFERROR(RiskHinder[[#This Row],[Riskpoäng]]/SUM(RiskHinder[Riskpoäng]),"")</f>
        <v/>
      </c>
    </row>
    <row r="10" spans="1:11" s="341" customFormat="1" x14ac:dyDescent="0.35">
      <c r="A10" s="416"/>
      <c r="C10" s="344">
        <v>4</v>
      </c>
      <c r="D10" s="265"/>
      <c r="E10" s="265"/>
      <c r="F10" s="265"/>
      <c r="G10" s="265"/>
      <c r="H10" s="264"/>
      <c r="I10" s="313"/>
      <c r="J10" s="343" t="str">
        <f>IFERROR(VLOOKUP(F10,RIskSannolikhet[],2,FALSE)*VLOOKUP(I10,RiskKonsekvens[],2,FALSE),"")</f>
        <v/>
      </c>
      <c r="K10" s="432" t="str">
        <f>IFERROR(RiskHinder[[#This Row],[Riskpoäng]]/SUM(RiskHinder[Riskpoäng]),"")</f>
        <v/>
      </c>
    </row>
    <row r="11" spans="1:11" s="341" customFormat="1" x14ac:dyDescent="0.35">
      <c r="A11" s="416"/>
      <c r="C11" s="344">
        <v>5</v>
      </c>
      <c r="D11" s="265"/>
      <c r="E11" s="265"/>
      <c r="F11" s="265"/>
      <c r="G11" s="265"/>
      <c r="H11" s="294"/>
      <c r="I11" s="313"/>
      <c r="J11" s="343" t="str">
        <f>IFERROR(VLOOKUP(F11,RIskSannolikhet[],2,FALSE)*VLOOKUP(I11,RiskKonsekvens[],2,FALSE),"")</f>
        <v/>
      </c>
      <c r="K11" s="432" t="str">
        <f>IFERROR(RiskHinder[[#This Row],[Riskpoäng]]/SUM(RiskHinder[Riskpoäng]),"")</f>
        <v/>
      </c>
    </row>
    <row r="12" spans="1:11" s="341" customFormat="1" x14ac:dyDescent="0.35">
      <c r="A12" s="416"/>
      <c r="C12" s="344">
        <v>6</v>
      </c>
      <c r="D12" s="265"/>
      <c r="E12" s="265"/>
      <c r="F12" s="265"/>
      <c r="G12" s="265"/>
      <c r="H12" s="296"/>
      <c r="I12" s="313"/>
      <c r="J12" s="343" t="str">
        <f>IFERROR(VLOOKUP(F12,RIskSannolikhet[],2,FALSE)*VLOOKUP(I12,RiskKonsekvens[],2,FALSE),"")</f>
        <v/>
      </c>
      <c r="K12" s="433" t="str">
        <f>IFERROR(RiskHinder[[#This Row],[Riskpoäng]]/SUM(RiskHinder[Riskpoäng]),"")</f>
        <v/>
      </c>
    </row>
    <row r="13" spans="1:11" s="341" customFormat="1" x14ac:dyDescent="0.35">
      <c r="A13" s="416"/>
      <c r="C13" s="344">
        <v>7</v>
      </c>
      <c r="D13" s="265"/>
      <c r="E13" s="265"/>
      <c r="F13" s="265"/>
      <c r="G13" s="265"/>
      <c r="H13" s="296"/>
      <c r="I13" s="296"/>
      <c r="J13" s="343" t="str">
        <f>IFERROR(VLOOKUP(F13,RIskSannolikhet[],2,FALSE)*VLOOKUP(I13,RiskKonsekvens[],2,FALSE),"")</f>
        <v/>
      </c>
      <c r="K13" s="432" t="str">
        <f>IFERROR(RiskHinder[[#This Row],[Riskpoäng]]/SUM(RiskHinder[Riskpoäng]),"")</f>
        <v/>
      </c>
    </row>
    <row r="14" spans="1:11" s="341" customFormat="1" x14ac:dyDescent="0.35">
      <c r="A14" s="416"/>
      <c r="C14" s="344">
        <v>8</v>
      </c>
      <c r="D14" s="265"/>
      <c r="E14" s="265"/>
      <c r="F14" s="265"/>
      <c r="G14" s="265"/>
      <c r="H14" s="295"/>
      <c r="I14" s="296"/>
      <c r="J14" s="343" t="str">
        <f>IFERROR(VLOOKUP(F14,RIskSannolikhet[],2,FALSE)*VLOOKUP(I14,RiskKonsekvens[],2,FALSE),"")</f>
        <v/>
      </c>
      <c r="K14" s="432" t="str">
        <f>IFERROR(RiskHinder[[#This Row],[Riskpoäng]]/SUM(RiskHinder[Riskpoäng]),"")</f>
        <v/>
      </c>
    </row>
    <row r="15" spans="1:11" s="341" customFormat="1" x14ac:dyDescent="0.35">
      <c r="A15" s="416"/>
      <c r="C15" s="344">
        <v>9</v>
      </c>
      <c r="D15" s="265"/>
      <c r="E15" s="265"/>
      <c r="F15" s="265"/>
      <c r="G15" s="265"/>
      <c r="H15" s="297"/>
      <c r="I15" s="295"/>
      <c r="J15" s="343" t="str">
        <f>IFERROR(VLOOKUP(F15,RIskSannolikhet[],2,FALSE)*VLOOKUP(I15,RiskKonsekvens[],2,FALSE),"")</f>
        <v/>
      </c>
      <c r="K15" s="432" t="str">
        <f>IFERROR(RiskHinder[[#This Row],[Riskpoäng]]/SUM(RiskHinder[Riskpoäng]),"")</f>
        <v/>
      </c>
    </row>
    <row r="16" spans="1:11" s="341" customFormat="1" x14ac:dyDescent="0.35">
      <c r="A16" s="416"/>
      <c r="C16" s="344">
        <v>10</v>
      </c>
      <c r="D16" s="265"/>
      <c r="E16" s="265"/>
      <c r="F16" s="265"/>
      <c r="G16" s="265"/>
      <c r="H16" s="297"/>
      <c r="I16" s="296"/>
      <c r="J16" s="343" t="str">
        <f>IFERROR(VLOOKUP(F16,RIskSannolikhet[],2,FALSE)*VLOOKUP(I16,RiskKonsekvens[],2,FALSE),"")</f>
        <v/>
      </c>
      <c r="K16" s="432" t="str">
        <f>IFERROR(RiskHinder[[#This Row],[Riskpoäng]]/SUM(RiskHinder[Riskpoäng]),"")</f>
        <v/>
      </c>
    </row>
    <row r="17" spans="1:12" s="341" customFormat="1" x14ac:dyDescent="0.35">
      <c r="A17" s="416"/>
      <c r="C17" s="344">
        <v>11</v>
      </c>
      <c r="D17" s="265"/>
      <c r="E17" s="265"/>
      <c r="F17" s="265"/>
      <c r="G17" s="265"/>
      <c r="H17" s="296"/>
      <c r="I17" s="295"/>
      <c r="J17" s="343" t="str">
        <f>IFERROR(VLOOKUP(F17,RIskSannolikhet[],2,FALSE)*VLOOKUP(I17,RiskKonsekvens[],2,FALSE),"")</f>
        <v/>
      </c>
      <c r="K17" s="432" t="str">
        <f>IFERROR(RiskHinder[[#This Row],[Riskpoäng]]/SUM(RiskHinder[Riskpoäng]),"")</f>
        <v/>
      </c>
    </row>
    <row r="18" spans="1:12" s="341" customFormat="1" x14ac:dyDescent="0.35">
      <c r="A18" s="416"/>
      <c r="C18" s="344">
        <v>12</v>
      </c>
      <c r="D18" s="265"/>
      <c r="E18" s="265"/>
      <c r="F18" s="265"/>
      <c r="G18" s="265"/>
      <c r="H18" s="296"/>
      <c r="I18" s="296"/>
      <c r="J18" s="343" t="str">
        <f>IFERROR(VLOOKUP(F18,RIskSannolikhet[],2,FALSE)*VLOOKUP(I18,RiskKonsekvens[],2,FALSE),"")</f>
        <v/>
      </c>
      <c r="K18" s="432" t="str">
        <f>IFERROR(RiskHinder[[#This Row],[Riskpoäng]]/SUM(RiskHinder[Riskpoäng]),"")</f>
        <v/>
      </c>
    </row>
    <row r="19" spans="1:12" s="341" customFormat="1" x14ac:dyDescent="0.35">
      <c r="A19" s="416"/>
      <c r="C19" s="344">
        <v>13</v>
      </c>
      <c r="D19" s="265"/>
      <c r="E19" s="265"/>
      <c r="F19" s="265"/>
      <c r="G19" s="265"/>
      <c r="H19" s="296"/>
      <c r="I19" s="295"/>
      <c r="J19" s="343" t="str">
        <f>IFERROR(VLOOKUP(F19,RIskSannolikhet[],2,FALSE)*VLOOKUP(I19,RiskKonsekvens[],2,FALSE),"")</f>
        <v/>
      </c>
      <c r="K19" s="432" t="str">
        <f>IFERROR(RiskHinder[[#This Row],[Riskpoäng]]/SUM(RiskHinder[Riskpoäng]),"")</f>
        <v/>
      </c>
    </row>
    <row r="20" spans="1:12" s="341" customFormat="1" x14ac:dyDescent="0.35">
      <c r="A20" s="416"/>
      <c r="C20" s="344">
        <v>14</v>
      </c>
      <c r="D20" s="265"/>
      <c r="E20" s="265"/>
      <c r="F20" s="265"/>
      <c r="G20" s="265"/>
      <c r="H20" s="295"/>
      <c r="I20" s="296"/>
      <c r="J20" s="343" t="str">
        <f>IFERROR(VLOOKUP(F20,RIskSannolikhet[],2,FALSE)*VLOOKUP(I20,RiskKonsekvens[],2,FALSE),"")</f>
        <v/>
      </c>
      <c r="K20" s="432" t="str">
        <f>IFERROR(RiskHinder[[#This Row],[Riskpoäng]]/SUM(RiskHinder[Riskpoäng]),"")</f>
        <v/>
      </c>
    </row>
    <row r="21" spans="1:12" s="341" customFormat="1" x14ac:dyDescent="0.35">
      <c r="A21" s="416"/>
      <c r="C21" s="344">
        <v>15</v>
      </c>
      <c r="D21" s="265"/>
      <c r="E21" s="265"/>
      <c r="F21" s="265"/>
      <c r="G21" s="265"/>
      <c r="H21" s="296"/>
      <c r="I21" s="296"/>
      <c r="J21" s="343" t="str">
        <f>IFERROR(VLOOKUP(F21,RIskSannolikhet[],2,FALSE)*VLOOKUP(I21,RiskKonsekvens[],2,FALSE),"")</f>
        <v/>
      </c>
      <c r="K21" s="432" t="str">
        <f>IFERROR(RiskHinder[[#This Row],[Riskpoäng]]/SUM(RiskHinder[Riskpoäng]),"")</f>
        <v/>
      </c>
    </row>
    <row r="22" spans="1:12" x14ac:dyDescent="0.3">
      <c r="C22" s="345"/>
      <c r="D22" s="346"/>
      <c r="E22" s="346"/>
      <c r="F22" s="347"/>
      <c r="G22" s="346"/>
      <c r="H22" s="346"/>
      <c r="I22" s="347"/>
      <c r="J22" s="348"/>
    </row>
    <row r="23" spans="1:12" ht="45" customHeight="1" x14ac:dyDescent="0.3">
      <c r="D23" s="424"/>
      <c r="E23" s="424"/>
      <c r="F23" s="328" t="s">
        <v>286</v>
      </c>
      <c r="I23" s="350"/>
      <c r="J23" s="351"/>
    </row>
    <row r="24" spans="1:12" ht="28" x14ac:dyDescent="0.3">
      <c r="D24" s="423" t="s">
        <v>276</v>
      </c>
      <c r="E24" s="431">
        <f>ROUNDUP(SUMPRODUCT(RiskHinder[Riskpoäng],RiskHinder[Kolumn1]),0)</f>
        <v>0</v>
      </c>
      <c r="F24" s="430"/>
      <c r="I24" s="350"/>
      <c r="J24" s="351"/>
    </row>
    <row r="25" spans="1:12" x14ac:dyDescent="0.3">
      <c r="D25" s="346"/>
      <c r="E25" s="346"/>
      <c r="F25" s="346"/>
      <c r="J25" s="429"/>
      <c r="K25" s="428"/>
    </row>
    <row r="26" spans="1:12" x14ac:dyDescent="0.3">
      <c r="K26" s="428"/>
      <c r="L26" s="352"/>
    </row>
    <row r="27" spans="1:12" x14ac:dyDescent="0.3">
      <c r="K27" s="428"/>
    </row>
    <row r="28" spans="1:12" x14ac:dyDescent="0.3">
      <c r="G28" s="353"/>
      <c r="K28" s="428"/>
    </row>
  </sheetData>
  <sheetProtection algorithmName="SHA-512" hashValue="/bY2/Kv4nf0azk8DCckxwrXCBZqARflmQSYJRSIhvKoLl8m51+luMB00UlUCs49R5PJtqPtQ2IJrFkKW7n0kjA==" saltValue="gjB0bMHmQIV15wAKIYiQQg==" spinCount="100000" sheet="1" objects="1" scenarios="1" formatRows="0"/>
  <mergeCells count="3">
    <mergeCell ref="F1:I1"/>
    <mergeCell ref="F2:I2"/>
    <mergeCell ref="F3:I3"/>
  </mergeCells>
  <phoneticPr fontId="33" type="noConversion"/>
  <conditionalFormatting sqref="E24 J7:J21">
    <cfRule type="cellIs" dxfId="90" priority="3" operator="between">
      <formula>11</formula>
      <formula>25</formula>
    </cfRule>
    <cfRule type="cellIs" dxfId="89" priority="4" operator="between">
      <formula>5</formula>
      <formula>10</formula>
    </cfRule>
    <cfRule type="cellIs" dxfId="88" priority="5" operator="between">
      <formula>0</formula>
      <formula>4</formula>
    </cfRule>
  </conditionalFormatting>
  <dataValidations count="4">
    <dataValidation type="list" allowBlank="1" showInputMessage="1" showErrorMessage="1" sqref="I7:I21 F15:F21" xr:uid="{9D925933-CE84-49A1-BDE9-9DE675C3458F}">
      <formula1>INDIRECT("RIskKonsekvens[Konsekvens]")</formula1>
    </dataValidation>
    <dataValidation type="list" allowBlank="1" showInputMessage="1" showErrorMessage="1" sqref="F7:F14" xr:uid="{F5E039D4-3969-4462-9188-ECBEC49240E0}">
      <formula1>INDIRECT("RIskSannolikhet[Sannolikhet]")</formula1>
    </dataValidation>
    <dataValidation type="list" allowBlank="1" showInputMessage="1" showErrorMessage="1" sqref="E7:E21" xr:uid="{8D8BDE23-2915-4034-839D-B455CEC7782F}">
      <formula1>INDIRECT("Risker")</formula1>
    </dataValidation>
    <dataValidation type="list" allowBlank="1" showInputMessage="1" showErrorMessage="1" sqref="H7:H21" xr:uid="{31DE7F80-A70E-4268-A872-77EA922C4881}">
      <formula1>INDIRECT("Konsekvenser")</formula1>
    </dataValidation>
  </dataValidations>
  <pageMargins left="0.70866141732283472" right="0.70866141732283472" top="0.74803149606299213" bottom="0.74803149606299213" header="0.31496062992125984" footer="0.31496062992125984"/>
  <pageSetup paperSize="9" scale="66"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F38C-0D2B-46F1-A224-9F50463FCFBF}">
  <sheetPr codeName="Blad12">
    <tabColor rgb="FFB6AFAD"/>
  </sheetPr>
  <dimension ref="B2:AG50"/>
  <sheetViews>
    <sheetView showGridLines="0" topLeftCell="D1" workbookViewId="0">
      <selection activeCell="P26" sqref="P26"/>
    </sheetView>
  </sheetViews>
  <sheetFormatPr defaultColWidth="9.1796875" defaultRowHeight="14" x14ac:dyDescent="0.3"/>
  <cols>
    <col min="1" max="2" width="9.1796875" style="1"/>
    <col min="3" max="3" width="40.7265625" style="1" customWidth="1"/>
    <col min="4" max="4" width="24" style="1" customWidth="1"/>
    <col min="5" max="5" width="10.1796875"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186</v>
      </c>
      <c r="I3" s="65"/>
      <c r="J3" s="65"/>
      <c r="K3" s="65"/>
      <c r="L3" s="65"/>
      <c r="M3" s="65"/>
    </row>
    <row r="5" spans="2:33" ht="23" x14ac:dyDescent="0.5">
      <c r="B5" s="66" t="s">
        <v>196</v>
      </c>
      <c r="AG5" s="94"/>
    </row>
    <row r="7" spans="2:33" x14ac:dyDescent="0.3">
      <c r="B7" s="67" t="s">
        <v>9</v>
      </c>
      <c r="C7" s="68" t="s">
        <v>46</v>
      </c>
      <c r="D7" s="68" t="s">
        <v>165</v>
      </c>
      <c r="E7" s="69">
        <f>Startår</f>
        <v>2023</v>
      </c>
      <c r="F7" s="69">
        <f>E7+1</f>
        <v>2024</v>
      </c>
      <c r="G7" s="69">
        <f t="shared" ref="G7:N7" si="0">F7+1</f>
        <v>2025</v>
      </c>
      <c r="H7" s="69">
        <f t="shared" si="0"/>
        <v>2026</v>
      </c>
      <c r="I7" s="69">
        <f t="shared" si="0"/>
        <v>2027</v>
      </c>
      <c r="J7" s="69">
        <f t="shared" si="0"/>
        <v>2028</v>
      </c>
      <c r="K7" s="69">
        <f t="shared" si="0"/>
        <v>2029</v>
      </c>
      <c r="L7" s="69">
        <f t="shared" si="0"/>
        <v>2030</v>
      </c>
      <c r="M7" s="69">
        <f t="shared" si="0"/>
        <v>2031</v>
      </c>
      <c r="N7" s="69">
        <f t="shared" si="0"/>
        <v>2032</v>
      </c>
      <c r="O7" s="114" t="s">
        <v>191</v>
      </c>
    </row>
    <row r="8" spans="2:33" x14ac:dyDescent="0.3">
      <c r="B8" s="223" t="str" cm="1">
        <f t="array" ref="B8">IFERROR(INDEX(KvantifierbarNytta[ID],SMALL(IF((NOT(ISBLANK(KvantifierbarNytta[Typ av intressent]))),ROW(KvantifierbarNytta[Typ av intressent]),""),ROW(B8)-ROW($B$7))-4),"")</f>
        <v/>
      </c>
      <c r="C8" s="71" t="str">
        <f>IFERROR(INDEX(KvantifierbarNytta[Övergripande nytta],MATCH($B8,KvantifierbarNytta[[ID]:[ID]],0)),"")</f>
        <v/>
      </c>
      <c r="D8" s="71" t="str">
        <f>IFERROR(INDEX(KvantifierbarNytta[Typ av intressent],MATCH($B8,KvantifierbarNytta[ID],0)),"")</f>
        <v/>
      </c>
      <c r="E8" s="224" t="str">
        <f>IFERROR(INDEX(KvantifierbarNytta[År 1],MATCH($B8,KvantifierbarNytta[[ID]:[ID]],0)),"")</f>
        <v/>
      </c>
      <c r="F8" s="224" t="str">
        <f>IFERROR(INDEX(KvantifierbarNytta[År 2],MATCH($B8,KvantifierbarNytta[[ID]:[ID]],0)),"")</f>
        <v/>
      </c>
      <c r="G8" s="224" t="str">
        <f>IFERROR(INDEX(KvantifierbarNytta[År 3],MATCH($B8,KvantifierbarNytta[[ID]:[ID]],0)),"")</f>
        <v/>
      </c>
      <c r="H8" s="224" t="str">
        <f>IFERROR(INDEX(KvantifierbarNytta[År 4],MATCH($B8,KvantifierbarNytta[[ID]:[ID]],0)),"")</f>
        <v/>
      </c>
      <c r="I8" s="224" t="str">
        <f>IFERROR(INDEX(KvantifierbarNytta[År 5],MATCH($B8,KvantifierbarNytta[[ID]:[ID]],0)),"")</f>
        <v/>
      </c>
      <c r="J8" s="224" t="str">
        <f>IFERROR(INDEX(KvantifierbarNytta[År 6],MATCH($B8,KvantifierbarNytta[[ID]:[ID]],0)),"")</f>
        <v/>
      </c>
      <c r="K8" s="224" t="str">
        <f>IFERROR(INDEX(KvantifierbarNytta[År 7],MATCH($B8,KvantifierbarNytta[[ID]:[ID]],0)),"")</f>
        <v/>
      </c>
      <c r="L8" s="224" t="str">
        <f>IFERROR(INDEX(KvantifierbarNytta[År 8],MATCH($B8,KvantifierbarNytta[[ID]:[ID]],0)),"")</f>
        <v/>
      </c>
      <c r="M8" s="224" t="str">
        <f>IFERROR(INDEX(KvantifierbarNytta[År 9],MATCH($B8,KvantifierbarNytta[[ID]:[ID]],0)),"")</f>
        <v/>
      </c>
      <c r="N8" s="224" t="str">
        <f>IFERROR(INDEX(KvantifierbarNytta[År 10],MATCH($B8,KvantifierbarNytta[[ID]:[ID]],0)),"")</f>
        <v/>
      </c>
      <c r="O8" s="225" t="str">
        <f>IFERROR(INDEX(KvantifierbarNytta[Totalt värde över tidsperioden tkr],MATCH($B8,KvantifierbarNytta[[ID]:[ID]],0)),"")</f>
        <v/>
      </c>
    </row>
    <row r="9" spans="2:33" x14ac:dyDescent="0.3">
      <c r="B9" s="226" t="str" cm="1">
        <f t="array" ref="B9">IFERROR(INDEX(KvantifierbarNytta[ID],SMALL(IF((NOT(ISBLANK(KvantifierbarNytta[Typ av intressent]))),ROW(KvantifierbarNytta[Typ av intressent]),""),ROW(B9)-ROW($B$7))-4),"")</f>
        <v/>
      </c>
      <c r="C9" s="74" t="str">
        <f>IFERROR(INDEX(KvantifierbarNytta[Övergripande nytta],MATCH($B9,KvantifierbarNytta[[ID]:[ID]],0)),"")</f>
        <v/>
      </c>
      <c r="D9" s="74" t="str">
        <f>IFERROR(INDEX(KvantifierbarNytta[Typ av intressent],MATCH($B9,KvantifierbarNytta[ID],0)),"")</f>
        <v/>
      </c>
      <c r="E9" s="227" t="str">
        <f>IFERROR(INDEX(KvantifierbarNytta[År 1],MATCH($B9,KvantifierbarNytta[[ID]:[ID]],0)),"")</f>
        <v/>
      </c>
      <c r="F9" s="227" t="str">
        <f>IFERROR(INDEX(KvantifierbarNytta[År 2],MATCH($B9,KvantifierbarNytta[[ID]:[ID]],0)),"")</f>
        <v/>
      </c>
      <c r="G9" s="227" t="str">
        <f>IFERROR(INDEX(KvantifierbarNytta[År 3],MATCH($B9,KvantifierbarNytta[[ID]:[ID]],0)),"")</f>
        <v/>
      </c>
      <c r="H9" s="227" t="str">
        <f>IFERROR(INDEX(KvantifierbarNytta[År 4],MATCH($B9,KvantifierbarNytta[[ID]:[ID]],0)),"")</f>
        <v/>
      </c>
      <c r="I9" s="227" t="str">
        <f>IFERROR(INDEX(KvantifierbarNytta[År 5],MATCH($B9,KvantifierbarNytta[[ID]:[ID]],0)),"")</f>
        <v/>
      </c>
      <c r="J9" s="227" t="str">
        <f>IFERROR(INDEX(KvantifierbarNytta[År 6],MATCH($B9,KvantifierbarNytta[[ID]:[ID]],0)),"")</f>
        <v/>
      </c>
      <c r="K9" s="227" t="str">
        <f>IFERROR(INDEX(KvantifierbarNytta[År 7],MATCH($B9,KvantifierbarNytta[[ID]:[ID]],0)),"")</f>
        <v/>
      </c>
      <c r="L9" s="227" t="str">
        <f>IFERROR(INDEX(KvantifierbarNytta[År 8],MATCH($B9,KvantifierbarNytta[[ID]:[ID]],0)),"")</f>
        <v/>
      </c>
      <c r="M9" s="227" t="str">
        <f>IFERROR(INDEX(KvantifierbarNytta[År 9],MATCH($B9,KvantifierbarNytta[[ID]:[ID]],0)),"")</f>
        <v/>
      </c>
      <c r="N9" s="227" t="str">
        <f>IFERROR(INDEX(KvantifierbarNytta[År 10],MATCH($B9,KvantifierbarNytta[[ID]:[ID]],0)),"")</f>
        <v/>
      </c>
      <c r="O9" s="228" t="str">
        <f>IFERROR(INDEX(KvantifierbarNytta[Totalt värde över tidsperioden tkr],MATCH($B9,KvantifierbarNytta[[ID]:[ID]],0)),"")</f>
        <v/>
      </c>
    </row>
    <row r="10" spans="2:33" x14ac:dyDescent="0.3">
      <c r="B10" s="226" t="str" cm="1">
        <f t="array" ref="B10">IFERROR(INDEX(KvantifierbarNytta[ID],SMALL(IF((NOT(ISBLANK(KvantifierbarNytta[Typ av intressent]))),ROW(KvantifierbarNytta[Typ av intressent]),""),ROW(B10)-ROW($B$7))-4),"")</f>
        <v/>
      </c>
      <c r="C10" s="74" t="str">
        <f>IFERROR(INDEX(KvantifierbarNytta[Övergripande nytta],MATCH($B10,KvantifierbarNytta[[ID]:[ID]],0)),"")</f>
        <v/>
      </c>
      <c r="D10" s="74" t="str">
        <f>IFERROR(INDEX(KvantifierbarNytta[Typ av intressent],MATCH($B10,KvantifierbarNytta[ID],0)),"")</f>
        <v/>
      </c>
      <c r="E10" s="227" t="str">
        <f>IFERROR(INDEX(KvantifierbarNytta[År 1],MATCH($B10,KvantifierbarNytta[[ID]:[ID]],0)),"")</f>
        <v/>
      </c>
      <c r="F10" s="227" t="str">
        <f>IFERROR(INDEX(KvantifierbarNytta[År 2],MATCH($B10,KvantifierbarNytta[[ID]:[ID]],0)),"")</f>
        <v/>
      </c>
      <c r="G10" s="227" t="str">
        <f>IFERROR(INDEX(KvantifierbarNytta[År 3],MATCH($B10,KvantifierbarNytta[[ID]:[ID]],0)),"")</f>
        <v/>
      </c>
      <c r="H10" s="227" t="str">
        <f>IFERROR(INDEX(KvantifierbarNytta[År 4],MATCH($B10,KvantifierbarNytta[[ID]:[ID]],0)),"")</f>
        <v/>
      </c>
      <c r="I10" s="227" t="str">
        <f>IFERROR(INDEX(KvantifierbarNytta[År 5],MATCH($B10,KvantifierbarNytta[[ID]:[ID]],0)),"")</f>
        <v/>
      </c>
      <c r="J10" s="227" t="str">
        <f>IFERROR(INDEX(KvantifierbarNytta[År 6],MATCH($B10,KvantifierbarNytta[[ID]:[ID]],0)),"")</f>
        <v/>
      </c>
      <c r="K10" s="227" t="str">
        <f>IFERROR(INDEX(KvantifierbarNytta[År 7],MATCH($B10,KvantifierbarNytta[[ID]:[ID]],0)),"")</f>
        <v/>
      </c>
      <c r="L10" s="227" t="str">
        <f>IFERROR(INDEX(KvantifierbarNytta[År 8],MATCH($B10,KvantifierbarNytta[[ID]:[ID]],0)),"")</f>
        <v/>
      </c>
      <c r="M10" s="227" t="str">
        <f>IFERROR(INDEX(KvantifierbarNytta[År 9],MATCH($B10,KvantifierbarNytta[[ID]:[ID]],0)),"")</f>
        <v/>
      </c>
      <c r="N10" s="227" t="str">
        <f>IFERROR(INDEX(KvantifierbarNytta[År 10],MATCH($B10,KvantifierbarNytta[[ID]:[ID]],0)),"")</f>
        <v/>
      </c>
      <c r="O10" s="228" t="str">
        <f>IFERROR(INDEX(KvantifierbarNytta[Totalt värde över tidsperioden tkr],MATCH($B10,KvantifierbarNytta[[ID]:[ID]],0)),"")</f>
        <v/>
      </c>
    </row>
    <row r="11" spans="2:33" x14ac:dyDescent="0.3">
      <c r="B11" s="226" t="str" cm="1">
        <f t="array" ref="B11">IFERROR(INDEX(KvantifierbarNytta[ID],SMALL(IF((NOT(ISBLANK(KvantifierbarNytta[Typ av intressent]))),ROW(KvantifierbarNytta[Typ av intressent]),""),ROW(B11)-ROW($B$7))-4),"")</f>
        <v/>
      </c>
      <c r="C11" s="74" t="str">
        <f>IFERROR(INDEX(KvantifierbarNytta[Övergripande nytta],MATCH($B11,KvantifierbarNytta[[ID]:[ID]],0)),"")</f>
        <v/>
      </c>
      <c r="D11" s="74" t="str">
        <f>IFERROR(INDEX(KvantifierbarNytta[Typ av intressent],MATCH($B11,KvantifierbarNytta[ID],0)),"")</f>
        <v/>
      </c>
      <c r="E11" s="227" t="str">
        <f>IFERROR(INDEX(KvantifierbarNytta[År 1],MATCH($B11,KvantifierbarNytta[[ID]:[ID]],0)),"")</f>
        <v/>
      </c>
      <c r="F11" s="227" t="str">
        <f>IFERROR(INDEX(KvantifierbarNytta[År 2],MATCH($B11,KvantifierbarNytta[[ID]:[ID]],0)),"")</f>
        <v/>
      </c>
      <c r="G11" s="227" t="str">
        <f>IFERROR(INDEX(KvantifierbarNytta[År 3],MATCH($B11,KvantifierbarNytta[[ID]:[ID]],0)),"")</f>
        <v/>
      </c>
      <c r="H11" s="227" t="str">
        <f>IFERROR(INDEX(KvantifierbarNytta[År 4],MATCH($B11,KvantifierbarNytta[[ID]:[ID]],0)),"")</f>
        <v/>
      </c>
      <c r="I11" s="227" t="str">
        <f>IFERROR(INDEX(KvantifierbarNytta[År 5],MATCH($B11,KvantifierbarNytta[[ID]:[ID]],0)),"")</f>
        <v/>
      </c>
      <c r="J11" s="227" t="str">
        <f>IFERROR(INDEX(KvantifierbarNytta[År 6],MATCH($B11,KvantifierbarNytta[[ID]:[ID]],0)),"")</f>
        <v/>
      </c>
      <c r="K11" s="227" t="str">
        <f>IFERROR(INDEX(KvantifierbarNytta[År 7],MATCH($B11,KvantifierbarNytta[[ID]:[ID]],0)),"")</f>
        <v/>
      </c>
      <c r="L11" s="227" t="str">
        <f>IFERROR(INDEX(KvantifierbarNytta[År 8],MATCH($B11,KvantifierbarNytta[[ID]:[ID]],0)),"")</f>
        <v/>
      </c>
      <c r="M11" s="227" t="str">
        <f>IFERROR(INDEX(KvantifierbarNytta[År 9],MATCH($B11,KvantifierbarNytta[[ID]:[ID]],0)),"")</f>
        <v/>
      </c>
      <c r="N11" s="227" t="str">
        <f>IFERROR(INDEX(KvantifierbarNytta[År 10],MATCH($B11,KvantifierbarNytta[[ID]:[ID]],0)),"")</f>
        <v/>
      </c>
      <c r="O11" s="228" t="str">
        <f>IFERROR(INDEX(KvantifierbarNytta[Totalt värde över tidsperioden tkr],MATCH($B11,KvantifierbarNytta[[ID]:[ID]],0)),"")</f>
        <v/>
      </c>
    </row>
    <row r="12" spans="2:33" x14ac:dyDescent="0.3">
      <c r="B12" s="226" t="str" cm="1">
        <f t="array" ref="B12">IFERROR(INDEX(KvantifierbarNytta[ID],SMALL(IF((NOT(ISBLANK(KvantifierbarNytta[Typ av intressent]))),ROW(KvantifierbarNytta[Typ av intressent]),""),ROW(B12)-ROW($B$7))-4),"")</f>
        <v/>
      </c>
      <c r="C12" s="74" t="str">
        <f>IFERROR(INDEX(KvantifierbarNytta[Övergripande nytta],MATCH($B12,KvantifierbarNytta[[ID]:[ID]],0)),"")</f>
        <v/>
      </c>
      <c r="D12" s="74" t="str">
        <f>IFERROR(INDEX(KvantifierbarNytta[Typ av intressent],MATCH($B12,KvantifierbarNytta[ID],0)),"")</f>
        <v/>
      </c>
      <c r="E12" s="227" t="str">
        <f>IFERROR(INDEX(KvantifierbarNytta[År 1],MATCH($B12,KvantifierbarNytta[[ID]:[ID]],0)),"")</f>
        <v/>
      </c>
      <c r="F12" s="227" t="str">
        <f>IFERROR(INDEX(KvantifierbarNytta[År 2],MATCH($B12,KvantifierbarNytta[[ID]:[ID]],0)),"")</f>
        <v/>
      </c>
      <c r="G12" s="227" t="str">
        <f>IFERROR(INDEX(KvantifierbarNytta[År 3],MATCH($B12,KvantifierbarNytta[[ID]:[ID]],0)),"")</f>
        <v/>
      </c>
      <c r="H12" s="227" t="str">
        <f>IFERROR(INDEX(KvantifierbarNytta[År 4],MATCH($B12,KvantifierbarNytta[[ID]:[ID]],0)),"")</f>
        <v/>
      </c>
      <c r="I12" s="227" t="str">
        <f>IFERROR(INDEX(KvantifierbarNytta[År 5],MATCH($B12,KvantifierbarNytta[[ID]:[ID]],0)),"")</f>
        <v/>
      </c>
      <c r="J12" s="227" t="str">
        <f>IFERROR(INDEX(KvantifierbarNytta[År 6],MATCH($B12,KvantifierbarNytta[[ID]:[ID]],0)),"")</f>
        <v/>
      </c>
      <c r="K12" s="227" t="str">
        <f>IFERROR(INDEX(KvantifierbarNytta[År 7],MATCH($B12,KvantifierbarNytta[[ID]:[ID]],0)),"")</f>
        <v/>
      </c>
      <c r="L12" s="227" t="str">
        <f>IFERROR(INDEX(KvantifierbarNytta[År 8],MATCH($B12,KvantifierbarNytta[[ID]:[ID]],0)),"")</f>
        <v/>
      </c>
      <c r="M12" s="227" t="str">
        <f>IFERROR(INDEX(KvantifierbarNytta[År 9],MATCH($B12,KvantifierbarNytta[[ID]:[ID]],0)),"")</f>
        <v/>
      </c>
      <c r="N12" s="227" t="str">
        <f>IFERROR(INDEX(KvantifierbarNytta[År 10],MATCH($B12,KvantifierbarNytta[[ID]:[ID]],0)),"")</f>
        <v/>
      </c>
      <c r="O12" s="228" t="str">
        <f>IFERROR(INDEX(KvantifierbarNytta[Totalt värde över tidsperioden tkr],MATCH($B12,KvantifierbarNytta[[ID]:[ID]],0)),"")</f>
        <v/>
      </c>
    </row>
    <row r="13" spans="2:33" x14ac:dyDescent="0.3">
      <c r="B13" s="226" t="str" cm="1">
        <f t="array" ref="B13">IFERROR(INDEX(KvantifierbarNytta[ID],SMALL(IF((NOT(ISBLANK(KvantifierbarNytta[Typ av intressent]))),ROW(KvantifierbarNytta[Typ av intressent]),""),ROW(B13)-ROW($B$7))-4),"")</f>
        <v/>
      </c>
      <c r="C13" s="74" t="str">
        <f>IFERROR(INDEX(KvantifierbarNytta[Övergripande nytta],MATCH($B13,KvantifierbarNytta[[ID]:[ID]],0)),"")</f>
        <v/>
      </c>
      <c r="D13" s="74" t="str">
        <f>IFERROR(INDEX(KvantifierbarNytta[Typ av intressent],MATCH($B13,KvantifierbarNytta[ID],0)),"")</f>
        <v/>
      </c>
      <c r="E13" s="227" t="str">
        <f>IFERROR(INDEX(KvantifierbarNytta[År 1],MATCH($B13,KvantifierbarNytta[[ID]:[ID]],0)),"")</f>
        <v/>
      </c>
      <c r="F13" s="227" t="str">
        <f>IFERROR(INDEX(KvantifierbarNytta[År 2],MATCH($B13,KvantifierbarNytta[[ID]:[ID]],0)),"")</f>
        <v/>
      </c>
      <c r="G13" s="227" t="str">
        <f>IFERROR(INDEX(KvantifierbarNytta[År 3],MATCH($B13,KvantifierbarNytta[[ID]:[ID]],0)),"")</f>
        <v/>
      </c>
      <c r="H13" s="227" t="str">
        <f>IFERROR(INDEX(KvantifierbarNytta[År 4],MATCH($B13,KvantifierbarNytta[[ID]:[ID]],0)),"")</f>
        <v/>
      </c>
      <c r="I13" s="227" t="str">
        <f>IFERROR(INDEX(KvantifierbarNytta[År 5],MATCH($B13,KvantifierbarNytta[[ID]:[ID]],0)),"")</f>
        <v/>
      </c>
      <c r="J13" s="227" t="str">
        <f>IFERROR(INDEX(KvantifierbarNytta[År 6],MATCH($B13,KvantifierbarNytta[[ID]:[ID]],0)),"")</f>
        <v/>
      </c>
      <c r="K13" s="227" t="str">
        <f>IFERROR(INDEX(KvantifierbarNytta[År 7],MATCH($B13,KvantifierbarNytta[[ID]:[ID]],0)),"")</f>
        <v/>
      </c>
      <c r="L13" s="227" t="str">
        <f>IFERROR(INDEX(KvantifierbarNytta[År 8],MATCH($B13,KvantifierbarNytta[[ID]:[ID]],0)),"")</f>
        <v/>
      </c>
      <c r="M13" s="227" t="str">
        <f>IFERROR(INDEX(KvantifierbarNytta[År 9],MATCH($B13,KvantifierbarNytta[[ID]:[ID]],0)),"")</f>
        <v/>
      </c>
      <c r="N13" s="227" t="str">
        <f>IFERROR(INDEX(KvantifierbarNytta[År 10],MATCH($B13,KvantifierbarNytta[[ID]:[ID]],0)),"")</f>
        <v/>
      </c>
      <c r="O13" s="228" t="str">
        <f>IFERROR(INDEX(KvantifierbarNytta[Totalt värde över tidsperioden tkr],MATCH($B13,KvantifierbarNytta[[ID]:[ID]],0)),"")</f>
        <v/>
      </c>
    </row>
    <row r="14" spans="2:33" x14ac:dyDescent="0.3">
      <c r="B14" s="226" t="str" cm="1">
        <f t="array" ref="B14">IFERROR(INDEX(KvantifierbarNytta[ID],SMALL(IF((NOT(ISBLANK(KvantifierbarNytta[Typ av intressent]))),ROW(KvantifierbarNytta[Typ av intressent]),""),ROW(B14)-ROW($B$7))-4),"")</f>
        <v/>
      </c>
      <c r="C14" s="74" t="str">
        <f>IFERROR(INDEX(KvantifierbarNytta[Övergripande nytta],MATCH($B14,KvantifierbarNytta[[ID]:[ID]],0)),"")</f>
        <v/>
      </c>
      <c r="D14" s="74" t="str">
        <f>IFERROR(INDEX(KvantifierbarNytta[Typ av intressent],MATCH($B14,KvantifierbarNytta[ID],0)),"")</f>
        <v/>
      </c>
      <c r="E14" s="227" t="str">
        <f>IFERROR(INDEX(KvantifierbarNytta[År 1],MATCH($B14,KvantifierbarNytta[[ID]:[ID]],0)),"")</f>
        <v/>
      </c>
      <c r="F14" s="227" t="str">
        <f>IFERROR(INDEX(KvantifierbarNytta[År 2],MATCH($B14,KvantifierbarNytta[[ID]:[ID]],0)),"")</f>
        <v/>
      </c>
      <c r="G14" s="227" t="str">
        <f>IFERROR(INDEX(KvantifierbarNytta[År 3],MATCH($B14,KvantifierbarNytta[[ID]:[ID]],0)),"")</f>
        <v/>
      </c>
      <c r="H14" s="227" t="str">
        <f>IFERROR(INDEX(KvantifierbarNytta[År 4],MATCH($B14,KvantifierbarNytta[[ID]:[ID]],0)),"")</f>
        <v/>
      </c>
      <c r="I14" s="227" t="str">
        <f>IFERROR(INDEX(KvantifierbarNytta[År 5],MATCH($B14,KvantifierbarNytta[[ID]:[ID]],0)),"")</f>
        <v/>
      </c>
      <c r="J14" s="227" t="str">
        <f>IFERROR(INDEX(KvantifierbarNytta[År 6],MATCH($B14,KvantifierbarNytta[[ID]:[ID]],0)),"")</f>
        <v/>
      </c>
      <c r="K14" s="227" t="str">
        <f>IFERROR(INDEX(KvantifierbarNytta[År 7],MATCH($B14,KvantifierbarNytta[[ID]:[ID]],0)),"")</f>
        <v/>
      </c>
      <c r="L14" s="227" t="str">
        <f>IFERROR(INDEX(KvantifierbarNytta[År 8],MATCH($B14,KvantifierbarNytta[[ID]:[ID]],0)),"")</f>
        <v/>
      </c>
      <c r="M14" s="227" t="str">
        <f>IFERROR(INDEX(KvantifierbarNytta[År 9],MATCH($B14,KvantifierbarNytta[[ID]:[ID]],0)),"")</f>
        <v/>
      </c>
      <c r="N14" s="227" t="str">
        <f>IFERROR(INDEX(KvantifierbarNytta[År 10],MATCH($B14,KvantifierbarNytta[[ID]:[ID]],0)),"")</f>
        <v/>
      </c>
      <c r="O14" s="228" t="str">
        <f>IFERROR(INDEX(KvantifierbarNytta[Totalt värde över tidsperioden tkr],MATCH($B14,KvantifierbarNytta[[ID]:[ID]],0)),"")</f>
        <v/>
      </c>
    </row>
    <row r="15" spans="2:33" x14ac:dyDescent="0.3">
      <c r="B15" s="226" t="str" cm="1">
        <f t="array" ref="B15">IFERROR(INDEX(KvantifierbarNytta[ID],SMALL(IF((NOT(ISBLANK(KvantifierbarNytta[Typ av intressent]))),ROW(KvantifierbarNytta[Typ av intressent]),""),ROW(B15)-ROW($B$7))-4),"")</f>
        <v/>
      </c>
      <c r="C15" s="74" t="str">
        <f>IFERROR(INDEX(KvantifierbarNytta[Övergripande nytta],MATCH($B15,KvantifierbarNytta[[ID]:[ID]],0)),"")</f>
        <v/>
      </c>
      <c r="D15" s="74" t="str">
        <f>IFERROR(INDEX(KvantifierbarNytta[Typ av intressent],MATCH($B15,KvantifierbarNytta[ID],0)),"")</f>
        <v/>
      </c>
      <c r="E15" s="227" t="str">
        <f>IFERROR(INDEX(KvantifierbarNytta[År 1],MATCH($B15,KvantifierbarNytta[[ID]:[ID]],0)),"")</f>
        <v/>
      </c>
      <c r="F15" s="227" t="str">
        <f>IFERROR(INDEX(KvantifierbarNytta[År 2],MATCH($B15,KvantifierbarNytta[[ID]:[ID]],0)),"")</f>
        <v/>
      </c>
      <c r="G15" s="227" t="str">
        <f>IFERROR(INDEX(KvantifierbarNytta[År 3],MATCH($B15,KvantifierbarNytta[[ID]:[ID]],0)),"")</f>
        <v/>
      </c>
      <c r="H15" s="227" t="str">
        <f>IFERROR(INDEX(KvantifierbarNytta[År 4],MATCH($B15,KvantifierbarNytta[[ID]:[ID]],0)),"")</f>
        <v/>
      </c>
      <c r="I15" s="227" t="str">
        <f>IFERROR(INDEX(KvantifierbarNytta[År 5],MATCH($B15,KvantifierbarNytta[[ID]:[ID]],0)),"")</f>
        <v/>
      </c>
      <c r="J15" s="227" t="str">
        <f>IFERROR(INDEX(KvantifierbarNytta[År 6],MATCH($B15,KvantifierbarNytta[[ID]:[ID]],0)),"")</f>
        <v/>
      </c>
      <c r="K15" s="227" t="str">
        <f>IFERROR(INDEX(KvantifierbarNytta[År 7],MATCH($B15,KvantifierbarNytta[[ID]:[ID]],0)),"")</f>
        <v/>
      </c>
      <c r="L15" s="227" t="str">
        <f>IFERROR(INDEX(KvantifierbarNytta[År 8],MATCH($B15,KvantifierbarNytta[[ID]:[ID]],0)),"")</f>
        <v/>
      </c>
      <c r="M15" s="227" t="str">
        <f>IFERROR(INDEX(KvantifierbarNytta[År 9],MATCH($B15,KvantifierbarNytta[[ID]:[ID]],0)),"")</f>
        <v/>
      </c>
      <c r="N15" s="227" t="str">
        <f>IFERROR(INDEX(KvantifierbarNytta[År 10],MATCH($B15,KvantifierbarNytta[[ID]:[ID]],0)),"")</f>
        <v/>
      </c>
      <c r="O15" s="228" t="str">
        <f>IFERROR(INDEX(KvantifierbarNytta[Totalt värde över tidsperioden tkr],MATCH($B15,KvantifierbarNytta[[ID]:[ID]],0)),"")</f>
        <v/>
      </c>
    </row>
    <row r="16" spans="2:33" x14ac:dyDescent="0.3">
      <c r="B16" s="226" t="str" cm="1">
        <f t="array" ref="B16">IFERROR(INDEX(KvantifierbarNytta[ID],SMALL(IF((NOT(ISBLANK(KvantifierbarNytta[Typ av intressent]))),ROW(KvantifierbarNytta[Typ av intressent]),""),ROW(B16)-ROW($B$7))-4),"")</f>
        <v/>
      </c>
      <c r="C16" s="74" t="str">
        <f>IFERROR(INDEX(KvantifierbarNytta[Övergripande nytta],MATCH($B16,KvantifierbarNytta[[ID]:[ID]],0)),"")</f>
        <v/>
      </c>
      <c r="D16" s="74" t="str">
        <f>IFERROR(INDEX(KvantifierbarNytta[Typ av intressent],MATCH($B16,KvantifierbarNytta[ID],0)),"")</f>
        <v/>
      </c>
      <c r="E16" s="227" t="str">
        <f>IFERROR(INDEX(KvantifierbarNytta[År 1],MATCH($B16,KvantifierbarNytta[[ID]:[ID]],0)),"")</f>
        <v/>
      </c>
      <c r="F16" s="227" t="str">
        <f>IFERROR(INDEX(KvantifierbarNytta[År 2],MATCH($B16,KvantifierbarNytta[[ID]:[ID]],0)),"")</f>
        <v/>
      </c>
      <c r="G16" s="227" t="str">
        <f>IFERROR(INDEX(KvantifierbarNytta[År 3],MATCH($B16,KvantifierbarNytta[[ID]:[ID]],0)),"")</f>
        <v/>
      </c>
      <c r="H16" s="227" t="str">
        <f>IFERROR(INDEX(KvantifierbarNytta[År 4],MATCH($B16,KvantifierbarNytta[[ID]:[ID]],0)),"")</f>
        <v/>
      </c>
      <c r="I16" s="227" t="str">
        <f>IFERROR(INDEX(KvantifierbarNytta[År 5],MATCH($B16,KvantifierbarNytta[[ID]:[ID]],0)),"")</f>
        <v/>
      </c>
      <c r="J16" s="227" t="str">
        <f>IFERROR(INDEX(KvantifierbarNytta[År 6],MATCH($B16,KvantifierbarNytta[[ID]:[ID]],0)),"")</f>
        <v/>
      </c>
      <c r="K16" s="227" t="str">
        <f>IFERROR(INDEX(KvantifierbarNytta[År 7],MATCH($B16,KvantifierbarNytta[[ID]:[ID]],0)),"")</f>
        <v/>
      </c>
      <c r="L16" s="227" t="str">
        <f>IFERROR(INDEX(KvantifierbarNytta[År 8],MATCH($B16,KvantifierbarNytta[[ID]:[ID]],0)),"")</f>
        <v/>
      </c>
      <c r="M16" s="227" t="str">
        <f>IFERROR(INDEX(KvantifierbarNytta[År 9],MATCH($B16,KvantifierbarNytta[[ID]:[ID]],0)),"")</f>
        <v/>
      </c>
      <c r="N16" s="227" t="str">
        <f>IFERROR(INDEX(KvantifierbarNytta[År 10],MATCH($B16,KvantifierbarNytta[[ID]:[ID]],0)),"")</f>
        <v/>
      </c>
      <c r="O16" s="228" t="str">
        <f>IFERROR(INDEX(KvantifierbarNytta[Totalt värde över tidsperioden tkr],MATCH($B16,KvantifierbarNytta[[ID]:[ID]],0)),"")</f>
        <v/>
      </c>
    </row>
    <row r="17" spans="2:15" x14ac:dyDescent="0.3">
      <c r="B17" s="226" t="str" cm="1">
        <f t="array" ref="B17">IFERROR(INDEX(KvantifierbarNytta[ID],SMALL(IF((NOT(ISBLANK(KvantifierbarNytta[Typ av intressent]))),ROW(KvantifierbarNytta[Typ av intressent]),""),ROW(B17)-ROW($B$7))-4),"")</f>
        <v/>
      </c>
      <c r="C17" s="74" t="str">
        <f>IFERROR(INDEX(KvantifierbarNytta[Övergripande nytta],MATCH($B17,KvantifierbarNytta[[ID]:[ID]],0)),"")</f>
        <v/>
      </c>
      <c r="D17" s="74" t="str">
        <f>IFERROR(INDEX(KvantifierbarNytta[Typ av intressent],MATCH($B17,KvantifierbarNytta[ID],0)),"")</f>
        <v/>
      </c>
      <c r="E17" s="227" t="str">
        <f>IFERROR(INDEX(KvantifierbarNytta[År 1],MATCH($B17,KvantifierbarNytta[[ID]:[ID]],0)),"")</f>
        <v/>
      </c>
      <c r="F17" s="227" t="str">
        <f>IFERROR(INDEX(KvantifierbarNytta[År 2],MATCH($B17,KvantifierbarNytta[[ID]:[ID]],0)),"")</f>
        <v/>
      </c>
      <c r="G17" s="227" t="str">
        <f>IFERROR(INDEX(KvantifierbarNytta[År 3],MATCH($B17,KvantifierbarNytta[[ID]:[ID]],0)),"")</f>
        <v/>
      </c>
      <c r="H17" s="227" t="str">
        <f>IFERROR(INDEX(KvantifierbarNytta[År 4],MATCH($B17,KvantifierbarNytta[[ID]:[ID]],0)),"")</f>
        <v/>
      </c>
      <c r="I17" s="227" t="str">
        <f>IFERROR(INDEX(KvantifierbarNytta[År 5],MATCH($B17,KvantifierbarNytta[[ID]:[ID]],0)),"")</f>
        <v/>
      </c>
      <c r="J17" s="227" t="str">
        <f>IFERROR(INDEX(KvantifierbarNytta[År 6],MATCH($B17,KvantifierbarNytta[[ID]:[ID]],0)),"")</f>
        <v/>
      </c>
      <c r="K17" s="227" t="str">
        <f>IFERROR(INDEX(KvantifierbarNytta[År 7],MATCH($B17,KvantifierbarNytta[[ID]:[ID]],0)),"")</f>
        <v/>
      </c>
      <c r="L17" s="227" t="str">
        <f>IFERROR(INDEX(KvantifierbarNytta[År 8],MATCH($B17,KvantifierbarNytta[[ID]:[ID]],0)),"")</f>
        <v/>
      </c>
      <c r="M17" s="227" t="str">
        <f>IFERROR(INDEX(KvantifierbarNytta[År 9],MATCH($B17,KvantifierbarNytta[[ID]:[ID]],0)),"")</f>
        <v/>
      </c>
      <c r="N17" s="227" t="str">
        <f>IFERROR(INDEX(KvantifierbarNytta[År 10],MATCH($B17,KvantifierbarNytta[[ID]:[ID]],0)),"")</f>
        <v/>
      </c>
      <c r="O17" s="228" t="str">
        <f>IFERROR(INDEX(KvantifierbarNytta[Totalt värde över tidsperioden tkr],MATCH($B17,KvantifierbarNytta[[ID]:[ID]],0)),"")</f>
        <v/>
      </c>
    </row>
    <row r="18" spans="2:15" x14ac:dyDescent="0.3">
      <c r="B18" s="226" t="str" cm="1">
        <f t="array" ref="B18">IFERROR(INDEX(KvantifierbarNytta[ID],SMALL(IF((NOT(ISBLANK(KvantifierbarNytta[Typ av intressent]))),ROW(KvantifierbarNytta[Typ av intressent]),""),ROW(B18)-ROW($B$7))-4),"")</f>
        <v/>
      </c>
      <c r="C18" s="74" t="str">
        <f>IFERROR(INDEX(KvantifierbarNytta[Övergripande nytta],MATCH($B18,KvantifierbarNytta[[ID]:[ID]],0)),"")</f>
        <v/>
      </c>
      <c r="D18" s="74" t="str">
        <f>IFERROR(INDEX(KvantifierbarNytta[Typ av intressent],MATCH($B18,KvantifierbarNytta[ID],0)),"")</f>
        <v/>
      </c>
      <c r="E18" s="227" t="str">
        <f>IFERROR(INDEX(KvantifierbarNytta[År 1],MATCH($B18,KvantifierbarNytta[[ID]:[ID]],0)),"")</f>
        <v/>
      </c>
      <c r="F18" s="227" t="str">
        <f>IFERROR(INDEX(KvantifierbarNytta[År 2],MATCH($B18,KvantifierbarNytta[[ID]:[ID]],0)),"")</f>
        <v/>
      </c>
      <c r="G18" s="227" t="str">
        <f>IFERROR(INDEX(KvantifierbarNytta[År 3],MATCH($B18,KvantifierbarNytta[[ID]:[ID]],0)),"")</f>
        <v/>
      </c>
      <c r="H18" s="227" t="str">
        <f>IFERROR(INDEX(KvantifierbarNytta[År 4],MATCH($B18,KvantifierbarNytta[[ID]:[ID]],0)),"")</f>
        <v/>
      </c>
      <c r="I18" s="227" t="str">
        <f>IFERROR(INDEX(KvantifierbarNytta[År 5],MATCH($B18,KvantifierbarNytta[[ID]:[ID]],0)),"")</f>
        <v/>
      </c>
      <c r="J18" s="227" t="str">
        <f>IFERROR(INDEX(KvantifierbarNytta[År 6],MATCH($B18,KvantifierbarNytta[[ID]:[ID]],0)),"")</f>
        <v/>
      </c>
      <c r="K18" s="227" t="str">
        <f>IFERROR(INDEX(KvantifierbarNytta[År 7],MATCH($B18,KvantifierbarNytta[[ID]:[ID]],0)),"")</f>
        <v/>
      </c>
      <c r="L18" s="227" t="str">
        <f>IFERROR(INDEX(KvantifierbarNytta[År 8],MATCH($B18,KvantifierbarNytta[[ID]:[ID]],0)),"")</f>
        <v/>
      </c>
      <c r="M18" s="227" t="str">
        <f>IFERROR(INDEX(KvantifierbarNytta[År 9],MATCH($B18,KvantifierbarNytta[[ID]:[ID]],0)),"")</f>
        <v/>
      </c>
      <c r="N18" s="227" t="str">
        <f>IFERROR(INDEX(KvantifierbarNytta[År 10],MATCH($B18,KvantifierbarNytta[[ID]:[ID]],0)),"")</f>
        <v/>
      </c>
      <c r="O18" s="228" t="str">
        <f>IFERROR(INDEX(KvantifierbarNytta[Totalt värde över tidsperioden tkr],MATCH($B18,KvantifierbarNytta[[ID]:[ID]],0)),"")</f>
        <v/>
      </c>
    </row>
    <row r="19" spans="2:15" x14ac:dyDescent="0.3">
      <c r="B19" s="226" t="str" cm="1">
        <f t="array" ref="B19">IFERROR(INDEX(KvantifierbarNytta[ID],SMALL(IF((NOT(ISBLANK(KvantifierbarNytta[Typ av intressent]))),ROW(KvantifierbarNytta[Typ av intressent]),""),ROW(B19)-ROW($B$7))-4),"")</f>
        <v/>
      </c>
      <c r="C19" s="74" t="str">
        <f>IFERROR(INDEX(KvantifierbarNytta[Övergripande nytta],MATCH($B19,KvantifierbarNytta[[ID]:[ID]],0)),"")</f>
        <v/>
      </c>
      <c r="D19" s="74" t="str">
        <f>IFERROR(INDEX(KvantifierbarNytta[Typ av intressent],MATCH($B19,KvantifierbarNytta[ID],0)),"")</f>
        <v/>
      </c>
      <c r="E19" s="227" t="str">
        <f>IFERROR(INDEX(KvantifierbarNytta[År 1],MATCH($B19,KvantifierbarNytta[[ID]:[ID]],0)),"")</f>
        <v/>
      </c>
      <c r="F19" s="227" t="str">
        <f>IFERROR(INDEX(KvantifierbarNytta[År 2],MATCH($B19,KvantifierbarNytta[[ID]:[ID]],0)),"")</f>
        <v/>
      </c>
      <c r="G19" s="227" t="str">
        <f>IFERROR(INDEX(KvantifierbarNytta[År 3],MATCH($B19,KvantifierbarNytta[[ID]:[ID]],0)),"")</f>
        <v/>
      </c>
      <c r="H19" s="227" t="str">
        <f>IFERROR(INDEX(KvantifierbarNytta[År 4],MATCH($B19,KvantifierbarNytta[[ID]:[ID]],0)),"")</f>
        <v/>
      </c>
      <c r="I19" s="227" t="str">
        <f>IFERROR(INDEX(KvantifierbarNytta[År 5],MATCH($B19,KvantifierbarNytta[[ID]:[ID]],0)),"")</f>
        <v/>
      </c>
      <c r="J19" s="227" t="str">
        <f>IFERROR(INDEX(KvantifierbarNytta[År 6],MATCH($B19,KvantifierbarNytta[[ID]:[ID]],0)),"")</f>
        <v/>
      </c>
      <c r="K19" s="227" t="str">
        <f>IFERROR(INDEX(KvantifierbarNytta[År 7],MATCH($B19,KvantifierbarNytta[[ID]:[ID]],0)),"")</f>
        <v/>
      </c>
      <c r="L19" s="227" t="str">
        <f>IFERROR(INDEX(KvantifierbarNytta[År 8],MATCH($B19,KvantifierbarNytta[[ID]:[ID]],0)),"")</f>
        <v/>
      </c>
      <c r="M19" s="227" t="str">
        <f>IFERROR(INDEX(KvantifierbarNytta[År 9],MATCH($B19,KvantifierbarNytta[[ID]:[ID]],0)),"")</f>
        <v/>
      </c>
      <c r="N19" s="227" t="str">
        <f>IFERROR(INDEX(KvantifierbarNytta[År 10],MATCH($B19,KvantifierbarNytta[[ID]:[ID]],0)),"")</f>
        <v/>
      </c>
      <c r="O19" s="228" t="str">
        <f>IFERROR(INDEX(KvantifierbarNytta[Totalt värde över tidsperioden tkr],MATCH($B19,KvantifierbarNytta[[ID]:[ID]],0)),"")</f>
        <v/>
      </c>
    </row>
    <row r="20" spans="2:15" x14ac:dyDescent="0.3">
      <c r="B20" s="226" t="str" cm="1">
        <f t="array" ref="B20">IFERROR(INDEX(KvantifierbarNytta[ID],SMALL(IF((NOT(ISBLANK(KvantifierbarNytta[Typ av intressent]))),ROW(KvantifierbarNytta[Typ av intressent]),""),ROW(B20)-ROW($B$7))-4),"")</f>
        <v/>
      </c>
      <c r="C20" s="74" t="str">
        <f>IFERROR(INDEX(KvantifierbarNytta[Övergripande nytta],MATCH($B20,KvantifierbarNytta[[ID]:[ID]],0)),"")</f>
        <v/>
      </c>
      <c r="D20" s="74" t="str">
        <f>IFERROR(INDEX(KvantifierbarNytta[Typ av intressent],MATCH($B20,KvantifierbarNytta[ID],0)),"")</f>
        <v/>
      </c>
      <c r="E20" s="227" t="str">
        <f>IFERROR(INDEX(KvantifierbarNytta[År 1],MATCH($B20,KvantifierbarNytta[[ID]:[ID]],0)),"")</f>
        <v/>
      </c>
      <c r="F20" s="227" t="str">
        <f>IFERROR(INDEX(KvantifierbarNytta[År 2],MATCH($B20,KvantifierbarNytta[[ID]:[ID]],0)),"")</f>
        <v/>
      </c>
      <c r="G20" s="227" t="str">
        <f>IFERROR(INDEX(KvantifierbarNytta[År 3],MATCH($B20,KvantifierbarNytta[[ID]:[ID]],0)),"")</f>
        <v/>
      </c>
      <c r="H20" s="227" t="str">
        <f>IFERROR(INDEX(KvantifierbarNytta[År 4],MATCH($B20,KvantifierbarNytta[[ID]:[ID]],0)),"")</f>
        <v/>
      </c>
      <c r="I20" s="227" t="str">
        <f>IFERROR(INDEX(KvantifierbarNytta[År 5],MATCH($B20,KvantifierbarNytta[[ID]:[ID]],0)),"")</f>
        <v/>
      </c>
      <c r="J20" s="227" t="str">
        <f>IFERROR(INDEX(KvantifierbarNytta[År 6],MATCH($B20,KvantifierbarNytta[[ID]:[ID]],0)),"")</f>
        <v/>
      </c>
      <c r="K20" s="227" t="str">
        <f>IFERROR(INDEX(KvantifierbarNytta[År 7],MATCH($B20,KvantifierbarNytta[[ID]:[ID]],0)),"")</f>
        <v/>
      </c>
      <c r="L20" s="227" t="str">
        <f>IFERROR(INDEX(KvantifierbarNytta[År 8],MATCH($B20,KvantifierbarNytta[[ID]:[ID]],0)),"")</f>
        <v/>
      </c>
      <c r="M20" s="227" t="str">
        <f>IFERROR(INDEX(KvantifierbarNytta[År 9],MATCH($B20,KvantifierbarNytta[[ID]:[ID]],0)),"")</f>
        <v/>
      </c>
      <c r="N20" s="227" t="str">
        <f>IFERROR(INDEX(KvantifierbarNytta[År 10],MATCH($B20,KvantifierbarNytta[[ID]:[ID]],0)),"")</f>
        <v/>
      </c>
      <c r="O20" s="228" t="str">
        <f>IFERROR(INDEX(KvantifierbarNytta[Totalt värde över tidsperioden tkr],MATCH($B20,KvantifierbarNytta[[ID]:[ID]],0)),"")</f>
        <v/>
      </c>
    </row>
    <row r="21" spans="2:15" x14ac:dyDescent="0.3">
      <c r="B21" s="226" t="str" cm="1">
        <f t="array" ref="B21">IFERROR(INDEX(KvantifierbarNytta[ID],SMALL(IF((NOT(ISBLANK(KvantifierbarNytta[Typ av intressent]))),ROW(KvantifierbarNytta[Typ av intressent]),""),ROW(B21)-ROW($B$7))-4),"")</f>
        <v/>
      </c>
      <c r="C21" s="74" t="str">
        <f>IFERROR(INDEX(KvantifierbarNytta[Övergripande nytta],MATCH($B21,KvantifierbarNytta[[ID]:[ID]],0)),"")</f>
        <v/>
      </c>
      <c r="D21" s="74" t="str">
        <f>IFERROR(INDEX(KvantifierbarNytta[Typ av intressent],MATCH($B21,KvantifierbarNytta[ID],0)),"")</f>
        <v/>
      </c>
      <c r="E21" s="227" t="str">
        <f>IFERROR(INDEX(KvantifierbarNytta[År 1],MATCH($B21,KvantifierbarNytta[[ID]:[ID]],0)),"")</f>
        <v/>
      </c>
      <c r="F21" s="227" t="str">
        <f>IFERROR(INDEX(KvantifierbarNytta[År 2],MATCH($B21,KvantifierbarNytta[[ID]:[ID]],0)),"")</f>
        <v/>
      </c>
      <c r="G21" s="227" t="str">
        <f>IFERROR(INDEX(KvantifierbarNytta[År 3],MATCH($B21,KvantifierbarNytta[[ID]:[ID]],0)),"")</f>
        <v/>
      </c>
      <c r="H21" s="227" t="str">
        <f>IFERROR(INDEX(KvantifierbarNytta[År 4],MATCH($B21,KvantifierbarNytta[[ID]:[ID]],0)),"")</f>
        <v/>
      </c>
      <c r="I21" s="227" t="str">
        <f>IFERROR(INDEX(KvantifierbarNytta[År 5],MATCH($B21,KvantifierbarNytta[[ID]:[ID]],0)),"")</f>
        <v/>
      </c>
      <c r="J21" s="227" t="str">
        <f>IFERROR(INDEX(KvantifierbarNytta[År 6],MATCH($B21,KvantifierbarNytta[[ID]:[ID]],0)),"")</f>
        <v/>
      </c>
      <c r="K21" s="227" t="str">
        <f>IFERROR(INDEX(KvantifierbarNytta[År 7],MATCH($B21,KvantifierbarNytta[[ID]:[ID]],0)),"")</f>
        <v/>
      </c>
      <c r="L21" s="227" t="str">
        <f>IFERROR(INDEX(KvantifierbarNytta[År 8],MATCH($B21,KvantifierbarNytta[[ID]:[ID]],0)),"")</f>
        <v/>
      </c>
      <c r="M21" s="227" t="str">
        <f>IFERROR(INDEX(KvantifierbarNytta[År 9],MATCH($B21,KvantifierbarNytta[[ID]:[ID]],0)),"")</f>
        <v/>
      </c>
      <c r="N21" s="227" t="str">
        <f>IFERROR(INDEX(KvantifierbarNytta[År 10],MATCH($B21,KvantifierbarNytta[[ID]:[ID]],0)),"")</f>
        <v/>
      </c>
      <c r="O21" s="228" t="str">
        <f>IFERROR(INDEX(KvantifierbarNytta[Totalt värde över tidsperioden tkr],MATCH($B21,KvantifierbarNytta[[ID]:[ID]],0)),"")</f>
        <v/>
      </c>
    </row>
    <row r="22" spans="2:15" x14ac:dyDescent="0.3">
      <c r="B22" s="229" t="str" cm="1">
        <f t="array" ref="B22">IFERROR(INDEX(KvantifierbarNytta[ID],SMALL(IF((NOT(ISBLANK(KvantifierbarNytta[Typ av intressent]))),ROW(KvantifierbarNytta[Typ av intressent]),""),ROW(B22)-ROW($B$7))-4),"")</f>
        <v/>
      </c>
      <c r="C22" s="77" t="str">
        <f>IFERROR(INDEX(KvantifierbarNytta[Övergripande nytta],MATCH($B22,KvantifierbarNytta[[ID]:[ID]],0)),"")</f>
        <v/>
      </c>
      <c r="D22" s="77" t="str">
        <f>IFERROR(INDEX(KvantifierbarNytta[Typ av intressent],MATCH($B22,KvantifierbarNytta[ID],0)),"")</f>
        <v/>
      </c>
      <c r="E22" s="230" t="str">
        <f>IFERROR(INDEX(KvantifierbarNytta[År 1],MATCH($B22,KvantifierbarNytta[[ID]:[ID]],0)),"")</f>
        <v/>
      </c>
      <c r="F22" s="230" t="str">
        <f>IFERROR(INDEX(KvantifierbarNytta[År 2],MATCH($B22,KvantifierbarNytta[[ID]:[ID]],0)),"")</f>
        <v/>
      </c>
      <c r="G22" s="230" t="str">
        <f>IFERROR(INDEX(KvantifierbarNytta[År 3],MATCH($B22,KvantifierbarNytta[[ID]:[ID]],0)),"")</f>
        <v/>
      </c>
      <c r="H22" s="230" t="str">
        <f>IFERROR(INDEX(KvantifierbarNytta[År 4],MATCH($B22,KvantifierbarNytta[[ID]:[ID]],0)),"")</f>
        <v/>
      </c>
      <c r="I22" s="230" t="str">
        <f>IFERROR(INDEX(KvantifierbarNytta[År 5],MATCH($B22,KvantifierbarNytta[[ID]:[ID]],0)),"")</f>
        <v/>
      </c>
      <c r="J22" s="230" t="str">
        <f>IFERROR(INDEX(KvantifierbarNytta[År 6],MATCH($B22,KvantifierbarNytta[[ID]:[ID]],0)),"")</f>
        <v/>
      </c>
      <c r="K22" s="230" t="str">
        <f>IFERROR(INDEX(KvantifierbarNytta[År 7],MATCH($B22,KvantifierbarNytta[[ID]:[ID]],0)),"")</f>
        <v/>
      </c>
      <c r="L22" s="230" t="str">
        <f>IFERROR(INDEX(KvantifierbarNytta[År 8],MATCH($B22,KvantifierbarNytta[[ID]:[ID]],0)),"")</f>
        <v/>
      </c>
      <c r="M22" s="230" t="str">
        <f>IFERROR(INDEX(KvantifierbarNytta[År 9],MATCH($B22,KvantifierbarNytta[[ID]:[ID]],0)),"")</f>
        <v/>
      </c>
      <c r="N22" s="230" t="str">
        <f>IFERROR(INDEX(KvantifierbarNytta[År 10],MATCH($B22,KvantifierbarNytta[[ID]:[ID]],0)),"")</f>
        <v/>
      </c>
      <c r="O22" s="231" t="str">
        <f>IFERROR(INDEX(KvantifierbarNytta[Totalt värde över tidsperioden tkr],MATCH($B22,KvantifierbarNytta[[ID]:[ID]],0)),"")</f>
        <v/>
      </c>
    </row>
    <row r="23" spans="2:15" x14ac:dyDescent="0.3">
      <c r="B23" s="79"/>
      <c r="C23" s="105" t="s">
        <v>183</v>
      </c>
      <c r="D23" s="106"/>
      <c r="E23" s="232">
        <f>SUM(E8:E22)</f>
        <v>0</v>
      </c>
      <c r="F23" s="233">
        <f t="shared" ref="F23:O23" si="1">SUM(F8:F22)</f>
        <v>0</v>
      </c>
      <c r="G23" s="233">
        <f t="shared" si="1"/>
        <v>0</v>
      </c>
      <c r="H23" s="233">
        <f t="shared" si="1"/>
        <v>0</v>
      </c>
      <c r="I23" s="233">
        <f t="shared" si="1"/>
        <v>0</v>
      </c>
      <c r="J23" s="233">
        <f t="shared" si="1"/>
        <v>0</v>
      </c>
      <c r="K23" s="233">
        <f t="shared" si="1"/>
        <v>0</v>
      </c>
      <c r="L23" s="233">
        <f t="shared" si="1"/>
        <v>0</v>
      </c>
      <c r="M23" s="233">
        <f t="shared" si="1"/>
        <v>0</v>
      </c>
      <c r="N23" s="233">
        <f t="shared" si="1"/>
        <v>0</v>
      </c>
      <c r="O23" s="234">
        <f t="shared" si="1"/>
        <v>0</v>
      </c>
    </row>
    <row r="26" spans="2:15" ht="23" x14ac:dyDescent="0.5">
      <c r="B26" s="66" t="s">
        <v>185</v>
      </c>
    </row>
    <row r="28" spans="2:15" x14ac:dyDescent="0.3">
      <c r="B28" s="235" t="s">
        <v>9</v>
      </c>
      <c r="C28" s="236" t="s">
        <v>46</v>
      </c>
      <c r="D28" s="236" t="s">
        <v>165</v>
      </c>
      <c r="E28" s="237">
        <f>Startår</f>
        <v>2023</v>
      </c>
      <c r="F28" s="237">
        <f>E28+1</f>
        <v>2024</v>
      </c>
      <c r="G28" s="237">
        <f t="shared" ref="G28:N28" si="2">F28+1</f>
        <v>2025</v>
      </c>
      <c r="H28" s="237">
        <f t="shared" si="2"/>
        <v>2026</v>
      </c>
      <c r="I28" s="237">
        <f t="shared" si="2"/>
        <v>2027</v>
      </c>
      <c r="J28" s="237">
        <f t="shared" si="2"/>
        <v>2028</v>
      </c>
      <c r="K28" s="237">
        <f t="shared" si="2"/>
        <v>2029</v>
      </c>
      <c r="L28" s="237">
        <f t="shared" si="2"/>
        <v>2030</v>
      </c>
      <c r="M28" s="237">
        <f t="shared" si="2"/>
        <v>2031</v>
      </c>
      <c r="N28" s="237">
        <f t="shared" si="2"/>
        <v>2032</v>
      </c>
      <c r="O28" s="238" t="s">
        <v>183</v>
      </c>
    </row>
    <row r="29" spans="2:15" x14ac:dyDescent="0.3">
      <c r="B29" s="223" t="str" cm="1">
        <f t="array" ref="B29">IFERROR(INDEX(KvantifierbaraKostnader[ID],SMALL(IF((NOT(ISBLANK(KvantifierbaraKostnader[Typ av intressent]))),ROW(KvantifierbaraKostnader[Typ av intressent]),""),ROW(B29)-ROW($B$28))-4),"")</f>
        <v/>
      </c>
      <c r="C29" s="71" t="str">
        <f>IFERROR(INDEX(KvantifierbaraKostnader[[Kostnadstyp ]],MATCH($B29,KvantifierbaraKostnader[ID],0)),"")</f>
        <v/>
      </c>
      <c r="D29" s="71" t="str">
        <f>IFERROR(INDEX(KvantifierbaraKostnader[Typ av intressent],MATCH($B29,KvantifierbaraKostnader[ID],0)),"")</f>
        <v/>
      </c>
      <c r="E29" s="356" t="str">
        <f>IFERROR(INDEX(KvantifierbaraKostnader[År 1],MATCH($B29,KvantifierbaraKostnader[[ID]:[ID]],0)),"")</f>
        <v/>
      </c>
      <c r="F29" s="356" t="str">
        <f>IFERROR(INDEX(KvantifierbaraKostnader[År 2],MATCH($B29,KvantifierbaraKostnader[[ID]:[ID]],0)),"")</f>
        <v/>
      </c>
      <c r="G29" s="224" t="str">
        <f>IFERROR(INDEX(KvantifierbaraKostnader[År 3],MATCH($B29,KvantifierbaraKostnader[[ID]:[ID]],0)),"")</f>
        <v/>
      </c>
      <c r="H29" s="224" t="str">
        <f>IFERROR(INDEX(KvantifierbaraKostnader[År 4],MATCH($B29,KvantifierbaraKostnader[[ID]:[ID]],0)),"")</f>
        <v/>
      </c>
      <c r="I29" s="224" t="str">
        <f>IFERROR(INDEX(KvantifierbaraKostnader[År 5],MATCH($B29,KvantifierbaraKostnader[[ID]:[ID]],0)),"")</f>
        <v/>
      </c>
      <c r="J29" s="224" t="str">
        <f>IFERROR(INDEX(KvantifierbaraKostnader[År 6],MATCH($B29,KvantifierbaraKostnader[[ID]:[ID]],0)),"")</f>
        <v/>
      </c>
      <c r="K29" s="224" t="str">
        <f>IFERROR(INDEX(KvantifierbaraKostnader[År 7],MATCH($B29,KvantifierbaraKostnader[[ID]:[ID]],0)),"")</f>
        <v/>
      </c>
      <c r="L29" s="224" t="str">
        <f>IFERROR(INDEX(KvantifierbaraKostnader[År 8],MATCH($B29,KvantifierbaraKostnader[[ID]:[ID]],0)),"")</f>
        <v/>
      </c>
      <c r="M29" s="224" t="str">
        <f>IFERROR(INDEX(KvantifierbaraKostnader[År 9],MATCH($B29,KvantifierbaraKostnader[[ID]:[ID]],0)),"")</f>
        <v/>
      </c>
      <c r="N29" s="224" t="str">
        <f>IFERROR(INDEX(KvantifierbaraKostnader[År 10],MATCH($B29,KvantifierbaraKostnader[[ID]:[ID]],0)),"")</f>
        <v/>
      </c>
      <c r="O29" s="225" t="str">
        <f>IFERROR(-INDEX(KvantifierbaraKostnader[Total kostnad över tidsperioden tkr],MATCH($B29,KvantifierbaraKostnader[[ID]:[ID]],0)),"")</f>
        <v/>
      </c>
    </row>
    <row r="30" spans="2:15" x14ac:dyDescent="0.3">
      <c r="B30" s="226" t="str" cm="1">
        <f t="array" ref="B30">IFERROR(INDEX(KvantifierbaraKostnader[ID],SMALL(IF((NOT(ISBLANK(KvantifierbaraKostnader[Typ av intressent]))),ROW(KvantifierbaraKostnader[Typ av intressent]),""),ROW(B30)-ROW($B$28))-4),"")</f>
        <v/>
      </c>
      <c r="C30" s="74" t="str">
        <f>IFERROR(INDEX(KvantifierbaraKostnader[[Kostnadstyp ]],MATCH($B30,KvantifierbaraKostnader[ID],0)),"")</f>
        <v/>
      </c>
      <c r="D30" s="354" t="str">
        <f>IFERROR(INDEX(KvantifierbaraKostnader[Typ av intressent],MATCH($B30,KvantifierbaraKostnader[ID],0)),"")</f>
        <v/>
      </c>
      <c r="E30" s="359" t="str">
        <f>IFERROR(INDEX(KvantifierbaraKostnader[År 1],MATCH($B30,KvantifierbaraKostnader[[ID]:[ID]],0)),"")</f>
        <v/>
      </c>
      <c r="F30" s="359" t="str">
        <f>IFERROR(INDEX(KvantifierbaraKostnader[År 2],MATCH($B30,KvantifierbaraKostnader[[ID]:[ID]],0)),"")</f>
        <v/>
      </c>
      <c r="G30" s="359" t="str">
        <f>IFERROR(INDEX(KvantifierbaraKostnader[År 3],MATCH($B30,KvantifierbaraKostnader[[ID]:[ID]],0)),"")</f>
        <v/>
      </c>
      <c r="H30" s="359" t="str">
        <f>IFERROR(INDEX(KvantifierbaraKostnader[År 4],MATCH($B30,KvantifierbaraKostnader[[ID]:[ID]],0)),"")</f>
        <v/>
      </c>
      <c r="I30" s="359" t="str">
        <f>IFERROR(INDEX(KvantifierbaraKostnader[År 5],MATCH($B30,KvantifierbaraKostnader[[ID]:[ID]],0)),"")</f>
        <v/>
      </c>
      <c r="J30" s="359" t="str">
        <f>IFERROR(INDEX(KvantifierbaraKostnader[År 6],MATCH($B30,KvantifierbaraKostnader[[ID]:[ID]],0)),"")</f>
        <v/>
      </c>
      <c r="K30" s="359" t="str">
        <f>IFERROR(INDEX(KvantifierbaraKostnader[År 7],MATCH($B30,KvantifierbaraKostnader[[ID]:[ID]],0)),"")</f>
        <v/>
      </c>
      <c r="L30" s="359" t="str">
        <f>IFERROR(INDEX(KvantifierbaraKostnader[År 8],MATCH($B30,KvantifierbaraKostnader[[ID]:[ID]],0)),"")</f>
        <v/>
      </c>
      <c r="M30" s="359" t="str">
        <f>IFERROR(INDEX(KvantifierbaraKostnader[År 9],MATCH($B30,KvantifierbaraKostnader[[ID]:[ID]],0)),"")</f>
        <v/>
      </c>
      <c r="N30" s="359" t="str">
        <f>IFERROR(INDEX(KvantifierbaraKostnader[År 10],MATCH($B30,KvantifierbaraKostnader[[ID]:[ID]],0)),"")</f>
        <v/>
      </c>
      <c r="O30" s="228" t="str">
        <f>IFERROR(-INDEX(KvantifierbaraKostnader[Total kostnad över tidsperioden tkr],MATCH($B30,KvantifierbaraKostnader[[ID]:[ID]],0)),"")</f>
        <v/>
      </c>
    </row>
    <row r="31" spans="2:15" x14ac:dyDescent="0.3">
      <c r="B31" s="226" t="str" cm="1">
        <f t="array" ref="B31">IFERROR(INDEX(KvantifierbaraKostnader[ID],SMALL(IF((NOT(ISBLANK(KvantifierbaraKostnader[Typ av intressent]))),ROW(KvantifierbaraKostnader[Typ av intressent]),""),ROW(B31)-ROW($B$28))-4),"")</f>
        <v/>
      </c>
      <c r="C31" s="74" t="str">
        <f>IFERROR(INDEX(KvantifierbaraKostnader[[Kostnadstyp ]],MATCH($B31,KvantifierbaraKostnader[ID],0)),"")</f>
        <v/>
      </c>
      <c r="D31" s="354" t="str">
        <f>IFERROR(INDEX(KvantifierbaraKostnader[Typ av intressent],MATCH($B31,KvantifierbaraKostnader[ID],0)),"")</f>
        <v/>
      </c>
      <c r="E31" s="357" t="str">
        <f>IFERROR(INDEX(KvantifierbaraKostnader[År 1],MATCH($B31,KvantifierbaraKostnader[[ID]:[ID]],0)),"")</f>
        <v/>
      </c>
      <c r="F31" s="357" t="str">
        <f>IFERROR(INDEX(KvantifierbaraKostnader[År 2],MATCH($B31,KvantifierbaraKostnader[[ID]:[ID]],0)),"")</f>
        <v/>
      </c>
      <c r="G31" s="357" t="str">
        <f>IFERROR(INDEX(KvantifierbaraKostnader[År 3],MATCH($B31,KvantifierbaraKostnader[[ID]:[ID]],0)),"")</f>
        <v/>
      </c>
      <c r="H31" s="357" t="str">
        <f>IFERROR(INDEX(KvantifierbaraKostnader[År 4],MATCH($B31,KvantifierbaraKostnader[[ID]:[ID]],0)),"")</f>
        <v/>
      </c>
      <c r="I31" s="357" t="str">
        <f>IFERROR(INDEX(KvantifierbaraKostnader[År 5],MATCH($B31,KvantifierbaraKostnader[[ID]:[ID]],0)),"")</f>
        <v/>
      </c>
      <c r="J31" s="357" t="str">
        <f>IFERROR(INDEX(KvantifierbaraKostnader[År 6],MATCH($B31,KvantifierbaraKostnader[[ID]:[ID]],0)),"")</f>
        <v/>
      </c>
      <c r="K31" s="357" t="str">
        <f>IFERROR(INDEX(KvantifierbaraKostnader[År 7],MATCH($B31,KvantifierbaraKostnader[[ID]:[ID]],0)),"")</f>
        <v/>
      </c>
      <c r="L31" s="357" t="str">
        <f>IFERROR(INDEX(KvantifierbaraKostnader[År 8],MATCH($B31,KvantifierbaraKostnader[[ID]:[ID]],0)),"")</f>
        <v/>
      </c>
      <c r="M31" s="357" t="str">
        <f>IFERROR(INDEX(KvantifierbaraKostnader[År 9],MATCH($B31,KvantifierbaraKostnader[[ID]:[ID]],0)),"")</f>
        <v/>
      </c>
      <c r="N31" s="357" t="str">
        <f>IFERROR(INDEX(KvantifierbaraKostnader[År 10],MATCH($B31,KvantifierbaraKostnader[[ID]:[ID]],0)),"")</f>
        <v/>
      </c>
      <c r="O31" s="228" t="str">
        <f>IFERROR(-INDEX(KvantifierbaraKostnader[Total kostnad över tidsperioden tkr],MATCH($B31,KvantifierbaraKostnader[[ID]:[ID]],0)),"")</f>
        <v/>
      </c>
    </row>
    <row r="32" spans="2:15" x14ac:dyDescent="0.3">
      <c r="B32" s="226" t="str" cm="1">
        <f t="array" ref="B32">IFERROR(INDEX(KvantifierbaraKostnader[ID],SMALL(IF((NOT(ISBLANK(KvantifierbaraKostnader[Typ av intressent]))),ROW(KvantifierbaraKostnader[Typ av intressent]),""),ROW(B32)-ROW($B$28))-4),"")</f>
        <v/>
      </c>
      <c r="C32" s="74" t="str">
        <f>IFERROR(INDEX(KvantifierbaraKostnader[[Kostnadstyp ]],MATCH($B32,KvantifierbaraKostnader[ID],0)),"")</f>
        <v/>
      </c>
      <c r="D32" s="354" t="str">
        <f>IFERROR(INDEX(KvantifierbaraKostnader[Typ av intressent],MATCH($B32,KvantifierbaraKostnader[ID],0)),"")</f>
        <v/>
      </c>
      <c r="E32" s="359" t="str">
        <f>IFERROR(INDEX(KvantifierbaraKostnader[År 1],MATCH($B32,KvantifierbaraKostnader[[ID]:[ID]],0)),"")</f>
        <v/>
      </c>
      <c r="F32" s="359" t="str">
        <f>IFERROR(INDEX(KvantifierbaraKostnader[År 2],MATCH($B32,KvantifierbaraKostnader[[ID]:[ID]],0)),"")</f>
        <v/>
      </c>
      <c r="G32" s="359" t="str">
        <f>IFERROR(INDEX(KvantifierbaraKostnader[År 3],MATCH($B32,KvantifierbaraKostnader[[ID]:[ID]],0)),"")</f>
        <v/>
      </c>
      <c r="H32" s="359" t="str">
        <f>IFERROR(INDEX(KvantifierbaraKostnader[År 4],MATCH($B32,KvantifierbaraKostnader[[ID]:[ID]],0)),"")</f>
        <v/>
      </c>
      <c r="I32" s="359" t="str">
        <f>IFERROR(INDEX(KvantifierbaraKostnader[År 5],MATCH($B32,KvantifierbaraKostnader[[ID]:[ID]],0)),"")</f>
        <v/>
      </c>
      <c r="J32" s="359" t="str">
        <f>IFERROR(INDEX(KvantifierbaraKostnader[År 6],MATCH($B32,KvantifierbaraKostnader[[ID]:[ID]],0)),"")</f>
        <v/>
      </c>
      <c r="K32" s="359" t="str">
        <f>IFERROR(INDEX(KvantifierbaraKostnader[År 7],MATCH($B32,KvantifierbaraKostnader[[ID]:[ID]],0)),"")</f>
        <v/>
      </c>
      <c r="L32" s="359" t="str">
        <f>IFERROR(INDEX(KvantifierbaraKostnader[År 8],MATCH($B32,KvantifierbaraKostnader[[ID]:[ID]],0)),"")</f>
        <v/>
      </c>
      <c r="M32" s="359" t="str">
        <f>IFERROR(INDEX(KvantifierbaraKostnader[År 9],MATCH($B32,KvantifierbaraKostnader[[ID]:[ID]],0)),"")</f>
        <v/>
      </c>
      <c r="N32" s="359" t="str">
        <f>IFERROR(INDEX(KvantifierbaraKostnader[År 10],MATCH($B32,KvantifierbaraKostnader[[ID]:[ID]],0)),"")</f>
        <v/>
      </c>
      <c r="O32" s="228" t="str">
        <f>IFERROR(-INDEX(KvantifierbaraKostnader[Total kostnad över tidsperioden tkr],MATCH($B32,KvantifierbaraKostnader[[ID]:[ID]],0)),"")</f>
        <v/>
      </c>
    </row>
    <row r="33" spans="2:16" x14ac:dyDescent="0.3">
      <c r="B33" s="226" t="str" cm="1">
        <f t="array" ref="B33">IFERROR(INDEX(KvantifierbaraKostnader[ID],SMALL(IF((NOT(ISBLANK(KvantifierbaraKostnader[Typ av intressent]))),ROW(KvantifierbaraKostnader[Typ av intressent]),""),ROW(B33)-ROW($B$28))-4),"")</f>
        <v/>
      </c>
      <c r="C33" s="74" t="str">
        <f>IFERROR(INDEX(KvantifierbaraKostnader[[Kostnadstyp ]],MATCH($B33,KvantifierbaraKostnader[ID],0)),"")</f>
        <v/>
      </c>
      <c r="D33" s="354" t="str">
        <f>IFERROR(INDEX(KvantifierbaraKostnader[Typ av intressent],MATCH($B33,KvantifierbaraKostnader[ID],0)),"")</f>
        <v/>
      </c>
      <c r="E33" s="358" t="str">
        <f>IFERROR(INDEX(KvantifierbaraKostnader[År 1],MATCH($B33,KvantifierbaraKostnader[[ID]:[ID]],0)),"")</f>
        <v/>
      </c>
      <c r="F33" s="358" t="str">
        <f>IFERROR(INDEX(KvantifierbaraKostnader[År 2],MATCH($B33,KvantifierbaraKostnader[[ID]:[ID]],0)),"")</f>
        <v/>
      </c>
      <c r="G33" s="358" t="str">
        <f>IFERROR(INDEX(KvantifierbaraKostnader[År 3],MATCH($B33,KvantifierbaraKostnader[[ID]:[ID]],0)),"")</f>
        <v/>
      </c>
      <c r="H33" s="358" t="str">
        <f>IFERROR(INDEX(KvantifierbaraKostnader[År 4],MATCH($B33,KvantifierbaraKostnader[[ID]:[ID]],0)),"")</f>
        <v/>
      </c>
      <c r="I33" s="358" t="str">
        <f>IFERROR(INDEX(KvantifierbaraKostnader[År 5],MATCH($B33,KvantifierbaraKostnader[[ID]:[ID]],0)),"")</f>
        <v/>
      </c>
      <c r="J33" s="358" t="str">
        <f>IFERROR(INDEX(KvantifierbaraKostnader[År 6],MATCH($B33,KvantifierbaraKostnader[[ID]:[ID]],0)),"")</f>
        <v/>
      </c>
      <c r="K33" s="358" t="str">
        <f>IFERROR(INDEX(KvantifierbaraKostnader[År 7],MATCH($B33,KvantifierbaraKostnader[[ID]:[ID]],0)),"")</f>
        <v/>
      </c>
      <c r="L33" s="358" t="str">
        <f>IFERROR(INDEX(KvantifierbaraKostnader[År 8],MATCH($B33,KvantifierbaraKostnader[[ID]:[ID]],0)),"")</f>
        <v/>
      </c>
      <c r="M33" s="358" t="str">
        <f>IFERROR(INDEX(KvantifierbaraKostnader[År 9],MATCH($B33,KvantifierbaraKostnader[[ID]:[ID]],0)),"")</f>
        <v/>
      </c>
      <c r="N33" s="358" t="str">
        <f>IFERROR(INDEX(KvantifierbaraKostnader[År 10],MATCH($B33,KvantifierbaraKostnader[[ID]:[ID]],0)),"")</f>
        <v/>
      </c>
      <c r="O33" s="228" t="str">
        <f>IFERROR(-INDEX(KvantifierbaraKostnader[Total kostnad över tidsperioden tkr],MATCH($B33,KvantifierbaraKostnader[[ID]:[ID]],0)),"")</f>
        <v/>
      </c>
    </row>
    <row r="34" spans="2:16" x14ac:dyDescent="0.3">
      <c r="B34" s="226" t="str" cm="1">
        <f t="array" ref="B34">IFERROR(INDEX(KvantifierbaraKostnader[ID],SMALL(IF((NOT(ISBLANK(KvantifierbaraKostnader[Typ av intressent]))),ROW(KvantifierbaraKostnader[Typ av intressent]),""),ROW(B34)-ROW($B$28))-4),"")</f>
        <v/>
      </c>
      <c r="C34" s="74" t="str">
        <f>IFERROR(INDEX(KvantifierbaraKostnader[[Kostnadstyp ]],MATCH($B34,KvantifierbaraKostnader[ID],0)),"")</f>
        <v/>
      </c>
      <c r="D34" s="354" t="str">
        <f>IFERROR(INDEX(KvantifierbaraKostnader[Typ av intressent],MATCH($B34,KvantifierbaraKostnader[ID],0)),"")</f>
        <v/>
      </c>
      <c r="E34" s="357" t="str">
        <f>IFERROR(INDEX(KvantifierbaraKostnader[År 1],MATCH($B34,KvantifierbaraKostnader[[ID]:[ID]],0)),"")</f>
        <v/>
      </c>
      <c r="F34" s="357" t="str">
        <f>IFERROR(INDEX(KvantifierbaraKostnader[År 2],MATCH($B34,KvantifierbaraKostnader[[ID]:[ID]],0)),"")</f>
        <v/>
      </c>
      <c r="G34" s="357" t="str">
        <f>IFERROR(INDEX(KvantifierbaraKostnader[År 3],MATCH($B34,KvantifierbaraKostnader[[ID]:[ID]],0)),"")</f>
        <v/>
      </c>
      <c r="H34" s="357" t="str">
        <f>IFERROR(INDEX(KvantifierbaraKostnader[År 4],MATCH($B34,KvantifierbaraKostnader[[ID]:[ID]],0)),"")</f>
        <v/>
      </c>
      <c r="I34" s="357" t="str">
        <f>IFERROR(INDEX(KvantifierbaraKostnader[År 5],MATCH($B34,KvantifierbaraKostnader[[ID]:[ID]],0)),"")</f>
        <v/>
      </c>
      <c r="J34" s="357" t="str">
        <f>IFERROR(INDEX(KvantifierbaraKostnader[År 6],MATCH($B34,KvantifierbaraKostnader[[ID]:[ID]],0)),"")</f>
        <v/>
      </c>
      <c r="K34" s="357" t="str">
        <f>IFERROR(INDEX(KvantifierbaraKostnader[År 7],MATCH($B34,KvantifierbaraKostnader[[ID]:[ID]],0)),"")</f>
        <v/>
      </c>
      <c r="L34" s="357" t="str">
        <f>IFERROR(INDEX(KvantifierbaraKostnader[År 8],MATCH($B34,KvantifierbaraKostnader[[ID]:[ID]],0)),"")</f>
        <v/>
      </c>
      <c r="M34" s="357" t="str">
        <f>IFERROR(INDEX(KvantifierbaraKostnader[År 9],MATCH($B34,KvantifierbaraKostnader[[ID]:[ID]],0)),"")</f>
        <v/>
      </c>
      <c r="N34" s="357" t="str">
        <f>IFERROR(INDEX(KvantifierbaraKostnader[År 10],MATCH($B34,KvantifierbaraKostnader[[ID]:[ID]],0)),"")</f>
        <v/>
      </c>
      <c r="O34" s="228" t="str">
        <f>IFERROR(-INDEX(KvantifierbaraKostnader[Total kostnad över tidsperioden tkr],MATCH($B34,KvantifierbaraKostnader[[ID]:[ID]],0)),"")</f>
        <v/>
      </c>
    </row>
    <row r="35" spans="2:16" x14ac:dyDescent="0.3">
      <c r="B35" s="226" t="str" cm="1">
        <f t="array" ref="B35">IFERROR(INDEX(KvantifierbaraKostnader[ID],SMALL(IF((NOT(ISBLANK(KvantifierbaraKostnader[Typ av intressent]))),ROW(KvantifierbaraKostnader[Typ av intressent]),""),ROW(B35)-ROW($B$28))-4),"")</f>
        <v/>
      </c>
      <c r="C35" s="74" t="str">
        <f>IFERROR(INDEX(KvantifierbaraKostnader[[Kostnadstyp ]],MATCH($B35,KvantifierbaraKostnader[ID],0)),"")</f>
        <v/>
      </c>
      <c r="D35" s="354" t="str">
        <f>IFERROR(INDEX(KvantifierbaraKostnader[Typ av intressent],MATCH($B35,KvantifierbaraKostnader[ID],0)),"")</f>
        <v/>
      </c>
      <c r="E35" s="359" t="str">
        <f>IFERROR(INDEX(KvantifierbaraKostnader[År 1],MATCH($B35,KvantifierbaraKostnader[[ID]:[ID]],0)),"")</f>
        <v/>
      </c>
      <c r="F35" s="359" t="str">
        <f>IFERROR(INDEX(KvantifierbaraKostnader[År 2],MATCH($B35,KvantifierbaraKostnader[[ID]:[ID]],0)),"")</f>
        <v/>
      </c>
      <c r="G35" s="359" t="str">
        <f>IFERROR(INDEX(KvantifierbaraKostnader[År 3],MATCH($B35,KvantifierbaraKostnader[[ID]:[ID]],0)),"")</f>
        <v/>
      </c>
      <c r="H35" s="359" t="str">
        <f>IFERROR(INDEX(KvantifierbaraKostnader[År 4],MATCH($B35,KvantifierbaraKostnader[[ID]:[ID]],0)),"")</f>
        <v/>
      </c>
      <c r="I35" s="359" t="str">
        <f>IFERROR(INDEX(KvantifierbaraKostnader[År 5],MATCH($B35,KvantifierbaraKostnader[[ID]:[ID]],0)),"")</f>
        <v/>
      </c>
      <c r="J35" s="359" t="str">
        <f>IFERROR(INDEX(KvantifierbaraKostnader[År 6],MATCH($B35,KvantifierbaraKostnader[[ID]:[ID]],0)),"")</f>
        <v/>
      </c>
      <c r="K35" s="359" t="str">
        <f>IFERROR(INDEX(KvantifierbaraKostnader[År 7],MATCH($B35,KvantifierbaraKostnader[[ID]:[ID]],0)),"")</f>
        <v/>
      </c>
      <c r="L35" s="359" t="str">
        <f>IFERROR(INDEX(KvantifierbaraKostnader[År 8],MATCH($B35,KvantifierbaraKostnader[[ID]:[ID]],0)),"")</f>
        <v/>
      </c>
      <c r="M35" s="359" t="str">
        <f>IFERROR(INDEX(KvantifierbaraKostnader[År 9],MATCH($B35,KvantifierbaraKostnader[[ID]:[ID]],0)),"")</f>
        <v/>
      </c>
      <c r="N35" s="359" t="str">
        <f>IFERROR(INDEX(KvantifierbaraKostnader[År 10],MATCH($B35,KvantifierbaraKostnader[[ID]:[ID]],0)),"")</f>
        <v/>
      </c>
      <c r="O35" s="228" t="str">
        <f>IFERROR(-INDEX(KvantifierbaraKostnader[Total kostnad över tidsperioden tkr],MATCH($B35,KvantifierbaraKostnader[[ID]:[ID]],0)),"")</f>
        <v/>
      </c>
    </row>
    <row r="36" spans="2:16" x14ac:dyDescent="0.3">
      <c r="B36" s="226" t="str" cm="1">
        <f t="array" ref="B36">IFERROR(INDEX(KvantifierbaraKostnader[ID],SMALL(IF((NOT(ISBLANK(KvantifierbaraKostnader[Typ av intressent]))),ROW(KvantifierbaraKostnader[Typ av intressent]),""),ROW(B36)-ROW($B$28))-4),"")</f>
        <v/>
      </c>
      <c r="C36" s="74" t="str">
        <f>IFERROR(INDEX(KvantifierbaraKostnader[[Kostnadstyp ]],MATCH($B36,KvantifierbaraKostnader[ID],0)),"")</f>
        <v/>
      </c>
      <c r="D36" s="354" t="str">
        <f>IFERROR(INDEX(KvantifierbaraKostnader[Typ av intressent],MATCH($B36,KvantifierbaraKostnader[ID],0)),"")</f>
        <v/>
      </c>
      <c r="E36" s="358" t="str">
        <f>IFERROR(INDEX(KvantifierbaraKostnader[År 1],MATCH($B36,KvantifierbaraKostnader[[ID]:[ID]],0)),"")</f>
        <v/>
      </c>
      <c r="F36" s="358" t="str">
        <f>IFERROR(INDEX(KvantifierbaraKostnader[År 2],MATCH($B36,KvantifierbaraKostnader[[ID]:[ID]],0)),"")</f>
        <v/>
      </c>
      <c r="G36" s="358" t="str">
        <f>IFERROR(INDEX(KvantifierbaraKostnader[År 3],MATCH($B36,KvantifierbaraKostnader[[ID]:[ID]],0)),"")</f>
        <v/>
      </c>
      <c r="H36" s="358" t="str">
        <f>IFERROR(INDEX(KvantifierbaraKostnader[År 4],MATCH($B36,KvantifierbaraKostnader[[ID]:[ID]],0)),"")</f>
        <v/>
      </c>
      <c r="I36" s="358" t="str">
        <f>IFERROR(INDEX(KvantifierbaraKostnader[År 5],MATCH($B36,KvantifierbaraKostnader[[ID]:[ID]],0)),"")</f>
        <v/>
      </c>
      <c r="J36" s="358" t="str">
        <f>IFERROR(INDEX(KvantifierbaraKostnader[År 6],MATCH($B36,KvantifierbaraKostnader[[ID]:[ID]],0)),"")</f>
        <v/>
      </c>
      <c r="K36" s="358" t="str">
        <f>IFERROR(INDEX(KvantifierbaraKostnader[År 7],MATCH($B36,KvantifierbaraKostnader[[ID]:[ID]],0)),"")</f>
        <v/>
      </c>
      <c r="L36" s="358" t="str">
        <f>IFERROR(INDEX(KvantifierbaraKostnader[År 8],MATCH($B36,KvantifierbaraKostnader[[ID]:[ID]],0)),"")</f>
        <v/>
      </c>
      <c r="M36" s="358" t="str">
        <f>IFERROR(INDEX(KvantifierbaraKostnader[År 9],MATCH($B36,KvantifierbaraKostnader[[ID]:[ID]],0)),"")</f>
        <v/>
      </c>
      <c r="N36" s="358" t="str">
        <f>IFERROR(INDEX(KvantifierbaraKostnader[År 10],MATCH($B36,KvantifierbaraKostnader[[ID]:[ID]],0)),"")</f>
        <v/>
      </c>
      <c r="O36" s="228" t="str">
        <f>IFERROR(-INDEX(KvantifierbaraKostnader[Total kostnad över tidsperioden tkr],MATCH($B36,KvantifierbaraKostnader[[ID]:[ID]],0)),"")</f>
        <v/>
      </c>
      <c r="P36" s="70"/>
    </row>
    <row r="37" spans="2:16" x14ac:dyDescent="0.3">
      <c r="B37" s="226" t="str" cm="1">
        <f t="array" ref="B37">IFERROR(INDEX(KvantifierbaraKostnader[ID],SMALL(IF((NOT(ISBLANK(KvantifierbaraKostnader[Typ av intressent]))),ROW(KvantifierbaraKostnader[Typ av intressent]),""),ROW(B37)-ROW($B$28))-4),"")</f>
        <v/>
      </c>
      <c r="C37" s="74" t="str">
        <f>IFERROR(INDEX(KvantifierbaraKostnader[[Kostnadstyp ]],MATCH($B37,KvantifierbaraKostnader[ID],0)),"")</f>
        <v/>
      </c>
      <c r="D37" s="354" t="str">
        <f>IFERROR(INDEX(KvantifierbaraKostnader[Typ av intressent],MATCH($B37,KvantifierbaraKostnader[ID],0)),"")</f>
        <v/>
      </c>
      <c r="E37" s="357" t="str">
        <f>IFERROR(INDEX(KvantifierbaraKostnader[År 1],MATCH($B37,KvantifierbaraKostnader[[ID]:[ID]],0)),"")</f>
        <v/>
      </c>
      <c r="F37" s="357" t="str">
        <f>IFERROR(INDEX(KvantifierbaraKostnader[År 2],MATCH($B37,KvantifierbaraKostnader[[ID]:[ID]],0)),"")</f>
        <v/>
      </c>
      <c r="G37" s="357" t="str">
        <f>IFERROR(INDEX(KvantifierbaraKostnader[År 3],MATCH($B37,KvantifierbaraKostnader[[ID]:[ID]],0)),"")</f>
        <v/>
      </c>
      <c r="H37" s="357" t="str">
        <f>IFERROR(INDEX(KvantifierbaraKostnader[År 4],MATCH($B37,KvantifierbaraKostnader[[ID]:[ID]],0)),"")</f>
        <v/>
      </c>
      <c r="I37" s="357" t="str">
        <f>IFERROR(INDEX(KvantifierbaraKostnader[År 5],MATCH($B37,KvantifierbaraKostnader[[ID]:[ID]],0)),"")</f>
        <v/>
      </c>
      <c r="J37" s="357" t="str">
        <f>IFERROR(INDEX(KvantifierbaraKostnader[År 6],MATCH($B37,KvantifierbaraKostnader[[ID]:[ID]],0)),"")</f>
        <v/>
      </c>
      <c r="K37" s="357" t="str">
        <f>IFERROR(INDEX(KvantifierbaraKostnader[År 7],MATCH($B37,KvantifierbaraKostnader[[ID]:[ID]],0)),"")</f>
        <v/>
      </c>
      <c r="L37" s="357" t="str">
        <f>IFERROR(INDEX(KvantifierbaraKostnader[År 8],MATCH($B37,KvantifierbaraKostnader[[ID]:[ID]],0)),"")</f>
        <v/>
      </c>
      <c r="M37" s="357" t="str">
        <f>IFERROR(INDEX(KvantifierbaraKostnader[År 9],MATCH($B37,KvantifierbaraKostnader[[ID]:[ID]],0)),"")</f>
        <v/>
      </c>
      <c r="N37" s="357" t="str">
        <f>IFERROR(INDEX(KvantifierbaraKostnader[År 10],MATCH($B37,KvantifierbaraKostnader[[ID]:[ID]],0)),"")</f>
        <v/>
      </c>
      <c r="O37" s="228" t="str">
        <f>IFERROR(-INDEX(KvantifierbaraKostnader[Total kostnad över tidsperioden tkr],MATCH($B37,KvantifierbaraKostnader[[ID]:[ID]],0)),"")</f>
        <v/>
      </c>
      <c r="P37" s="70"/>
    </row>
    <row r="38" spans="2:16" x14ac:dyDescent="0.3">
      <c r="B38" s="226" t="str" cm="1">
        <f t="array" ref="B38">IFERROR(INDEX(KvantifierbaraKostnader[ID],SMALL(IF((NOT(ISBLANK(KvantifierbaraKostnader[Typ av intressent]))),ROW(KvantifierbaraKostnader[Typ av intressent]),""),ROW(B38)-ROW($B$28))-4),"")</f>
        <v/>
      </c>
      <c r="C38" s="74" t="str">
        <f>IFERROR(INDEX(KvantifierbaraKostnader[[Kostnadstyp ]],MATCH($B38,KvantifierbaraKostnader[ID],0)),"")</f>
        <v/>
      </c>
      <c r="D38" s="354" t="str">
        <f>IFERROR(INDEX(KvantifierbaraKostnader[Typ av intressent],MATCH($B38,KvantifierbaraKostnader[ID],0)),"")</f>
        <v/>
      </c>
      <c r="E38" s="359" t="str">
        <f>IFERROR(INDEX(KvantifierbaraKostnader[År 1],MATCH($B38,KvantifierbaraKostnader[[ID]:[ID]],0)),"")</f>
        <v/>
      </c>
      <c r="F38" s="359" t="str">
        <f>IFERROR(INDEX(KvantifierbaraKostnader[År 2],MATCH($B38,KvantifierbaraKostnader[[ID]:[ID]],0)),"")</f>
        <v/>
      </c>
      <c r="G38" s="359" t="str">
        <f>IFERROR(INDEX(KvantifierbaraKostnader[År 3],MATCH($B38,KvantifierbaraKostnader[[ID]:[ID]],0)),"")</f>
        <v/>
      </c>
      <c r="H38" s="359" t="str">
        <f>IFERROR(INDEX(KvantifierbaraKostnader[År 4],MATCH($B38,KvantifierbaraKostnader[[ID]:[ID]],0)),"")</f>
        <v/>
      </c>
      <c r="I38" s="359" t="str">
        <f>IFERROR(INDEX(KvantifierbaraKostnader[År 5],MATCH($B38,KvantifierbaraKostnader[[ID]:[ID]],0)),"")</f>
        <v/>
      </c>
      <c r="J38" s="359" t="str">
        <f>IFERROR(INDEX(KvantifierbaraKostnader[År 6],MATCH($B38,KvantifierbaraKostnader[[ID]:[ID]],0)),"")</f>
        <v/>
      </c>
      <c r="K38" s="359" t="str">
        <f>IFERROR(INDEX(KvantifierbaraKostnader[År 7],MATCH($B38,KvantifierbaraKostnader[[ID]:[ID]],0)),"")</f>
        <v/>
      </c>
      <c r="L38" s="359" t="str">
        <f>IFERROR(INDEX(KvantifierbaraKostnader[År 8],MATCH($B38,KvantifierbaraKostnader[[ID]:[ID]],0)),"")</f>
        <v/>
      </c>
      <c r="M38" s="359" t="str">
        <f>IFERROR(INDEX(KvantifierbaraKostnader[År 9],MATCH($B38,KvantifierbaraKostnader[[ID]:[ID]],0)),"")</f>
        <v/>
      </c>
      <c r="N38" s="359" t="str">
        <f>IFERROR(INDEX(KvantifierbaraKostnader[År 10],MATCH($B38,KvantifierbaraKostnader[[ID]:[ID]],0)),"")</f>
        <v/>
      </c>
      <c r="O38" s="228" t="str">
        <f>IFERROR(-INDEX(KvantifierbaraKostnader[Total kostnad över tidsperioden tkr],MATCH($B38,KvantifierbaraKostnader[[ID]:[ID]],0)),"")</f>
        <v/>
      </c>
      <c r="P38" s="70"/>
    </row>
    <row r="39" spans="2:16" x14ac:dyDescent="0.3">
      <c r="B39" s="226" t="str" cm="1">
        <f t="array" ref="B39">IFERROR(INDEX(KvantifierbaraKostnader[ID],SMALL(IF((NOT(ISBLANK(KvantifierbaraKostnader[Typ av intressent]))),ROW(KvantifierbaraKostnader[Typ av intressent]),""),ROW(B39)-ROW($B$28))-4),"")</f>
        <v/>
      </c>
      <c r="C39" s="74" t="str">
        <f>IFERROR(INDEX(KvantifierbaraKostnader[[Kostnadstyp ]],MATCH($B39,KvantifierbaraKostnader[ID],0)),"")</f>
        <v/>
      </c>
      <c r="D39" s="354" t="str">
        <f>IFERROR(INDEX(KvantifierbaraKostnader[Typ av intressent],MATCH($B39,KvantifierbaraKostnader[ID],0)),"")</f>
        <v/>
      </c>
      <c r="E39" s="358" t="str">
        <f>IFERROR(INDEX(KvantifierbaraKostnader[År 1],MATCH($B39,KvantifierbaraKostnader[[ID]:[ID]],0)),"")</f>
        <v/>
      </c>
      <c r="F39" s="358" t="str">
        <f>IFERROR(INDEX(KvantifierbaraKostnader[År 2],MATCH($B39,KvantifierbaraKostnader[[ID]:[ID]],0)),"")</f>
        <v/>
      </c>
      <c r="G39" s="358" t="str">
        <f>IFERROR(INDEX(KvantifierbaraKostnader[År 3],MATCH($B39,KvantifierbaraKostnader[[ID]:[ID]],0)),"")</f>
        <v/>
      </c>
      <c r="H39" s="358" t="str">
        <f>IFERROR(INDEX(KvantifierbaraKostnader[År 4],MATCH($B39,KvantifierbaraKostnader[[ID]:[ID]],0)),"")</f>
        <v/>
      </c>
      <c r="I39" s="358" t="str">
        <f>IFERROR(INDEX(KvantifierbaraKostnader[År 5],MATCH($B39,KvantifierbaraKostnader[[ID]:[ID]],0)),"")</f>
        <v/>
      </c>
      <c r="J39" s="358" t="str">
        <f>IFERROR(INDEX(KvantifierbaraKostnader[År 6],MATCH($B39,KvantifierbaraKostnader[[ID]:[ID]],0)),"")</f>
        <v/>
      </c>
      <c r="K39" s="358" t="str">
        <f>IFERROR(INDEX(KvantifierbaraKostnader[År 7],MATCH($B39,KvantifierbaraKostnader[[ID]:[ID]],0)),"")</f>
        <v/>
      </c>
      <c r="L39" s="358" t="str">
        <f>IFERROR(INDEX(KvantifierbaraKostnader[År 8],MATCH($B39,KvantifierbaraKostnader[[ID]:[ID]],0)),"")</f>
        <v/>
      </c>
      <c r="M39" s="358" t="str">
        <f>IFERROR(INDEX(KvantifierbaraKostnader[År 9],MATCH($B39,KvantifierbaraKostnader[[ID]:[ID]],0)),"")</f>
        <v/>
      </c>
      <c r="N39" s="358" t="str">
        <f>IFERROR(INDEX(KvantifierbaraKostnader[År 10],MATCH($B39,KvantifierbaraKostnader[[ID]:[ID]],0)),"")</f>
        <v/>
      </c>
      <c r="O39" s="228" t="str">
        <f>IFERROR(-INDEX(KvantifierbaraKostnader[Total kostnad över tidsperioden tkr],MATCH($B39,KvantifierbaraKostnader[[ID]:[ID]],0)),"")</f>
        <v/>
      </c>
      <c r="P39" s="70"/>
    </row>
    <row r="40" spans="2:16" x14ac:dyDescent="0.3">
      <c r="B40" s="226" t="str" cm="1">
        <f t="array" ref="B40">IFERROR(INDEX(KvantifierbaraKostnader[ID],SMALL(IF((NOT(ISBLANK(KvantifierbaraKostnader[Typ av intressent]))),ROW(KvantifierbaraKostnader[Typ av intressent]),""),ROW(B40)-ROW($B$28))-4),"")</f>
        <v/>
      </c>
      <c r="C40" s="74" t="str">
        <f>IFERROR(INDEX(KvantifierbaraKostnader[[Kostnadstyp ]],MATCH($B40,KvantifierbaraKostnader[ID],0)),"")</f>
        <v/>
      </c>
      <c r="D40" s="354" t="str">
        <f>IFERROR(INDEX(KvantifierbaraKostnader[Typ av intressent],MATCH($B40,KvantifierbaraKostnader[ID],0)),"")</f>
        <v/>
      </c>
      <c r="E40" s="359" t="str">
        <f>IFERROR(INDEX(KvantifierbaraKostnader[År 1],MATCH($B40,KvantifierbaraKostnader[[ID]:[ID]],0)),"")</f>
        <v/>
      </c>
      <c r="F40" s="359" t="str">
        <f>IFERROR(INDEX(KvantifierbaraKostnader[År 2],MATCH($B40,KvantifierbaraKostnader[[ID]:[ID]],0)),"")</f>
        <v/>
      </c>
      <c r="G40" s="359" t="str">
        <f>IFERROR(INDEX(KvantifierbaraKostnader[År 3],MATCH($B40,KvantifierbaraKostnader[[ID]:[ID]],0)),"")</f>
        <v/>
      </c>
      <c r="H40" s="359" t="str">
        <f>IFERROR(INDEX(KvantifierbaraKostnader[År 4],MATCH($B40,KvantifierbaraKostnader[[ID]:[ID]],0)),"")</f>
        <v/>
      </c>
      <c r="I40" s="359" t="str">
        <f>IFERROR(INDEX(KvantifierbaraKostnader[År 5],MATCH($B40,KvantifierbaraKostnader[[ID]:[ID]],0)),"")</f>
        <v/>
      </c>
      <c r="J40" s="359" t="str">
        <f>IFERROR(INDEX(KvantifierbaraKostnader[År 6],MATCH($B40,KvantifierbaraKostnader[[ID]:[ID]],0)),"")</f>
        <v/>
      </c>
      <c r="K40" s="359" t="str">
        <f>IFERROR(INDEX(KvantifierbaraKostnader[År 7],MATCH($B40,KvantifierbaraKostnader[[ID]:[ID]],0)),"")</f>
        <v/>
      </c>
      <c r="L40" s="359" t="str">
        <f>IFERROR(INDEX(KvantifierbaraKostnader[År 8],MATCH($B40,KvantifierbaraKostnader[[ID]:[ID]],0)),"")</f>
        <v/>
      </c>
      <c r="M40" s="359" t="str">
        <f>IFERROR(INDEX(KvantifierbaraKostnader[År 9],MATCH($B40,KvantifierbaraKostnader[[ID]:[ID]],0)),"")</f>
        <v/>
      </c>
      <c r="N40" s="359" t="str">
        <f>IFERROR(INDEX(KvantifierbaraKostnader[År 10],MATCH($B40,KvantifierbaraKostnader[[ID]:[ID]],0)),"")</f>
        <v/>
      </c>
      <c r="O40" s="228" t="str">
        <f>IFERROR(-INDEX(KvantifierbaraKostnader[Total kostnad över tidsperioden tkr],MATCH($B40,KvantifierbaraKostnader[[ID]:[ID]],0)),"")</f>
        <v/>
      </c>
      <c r="P40" s="70"/>
    </row>
    <row r="41" spans="2:16" x14ac:dyDescent="0.3">
      <c r="B41" s="226" t="str" cm="1">
        <f t="array" ref="B41">IFERROR(INDEX(KvantifierbaraKostnader[ID],SMALL(IF((NOT(ISBLANK(KvantifierbaraKostnader[Typ av intressent]))),ROW(KvantifierbaraKostnader[Typ av intressent]),""),ROW(B41)-ROW($B$28))-4),"")</f>
        <v/>
      </c>
      <c r="C41" s="74" t="str">
        <f>IFERROR(INDEX(KvantifierbaraKostnader[[Kostnadstyp ]],MATCH($B41,KvantifierbaraKostnader[ID],0)),"")</f>
        <v/>
      </c>
      <c r="D41" s="354" t="str">
        <f>IFERROR(INDEX(KvantifierbaraKostnader[Typ av intressent],MATCH($B41,KvantifierbaraKostnader[ID],0)),"")</f>
        <v/>
      </c>
      <c r="E41" s="358" t="str">
        <f>IFERROR(INDEX(KvantifierbaraKostnader[År 1],MATCH($B41,KvantifierbaraKostnader[[ID]:[ID]],0)),"")</f>
        <v/>
      </c>
      <c r="F41" s="358" t="str">
        <f>IFERROR(INDEX(KvantifierbaraKostnader[År 2],MATCH($B41,KvantifierbaraKostnader[[ID]:[ID]],0)),"")</f>
        <v/>
      </c>
      <c r="G41" s="358" t="str">
        <f>IFERROR(INDEX(KvantifierbaraKostnader[År 3],MATCH($B41,KvantifierbaraKostnader[[ID]:[ID]],0)),"")</f>
        <v/>
      </c>
      <c r="H41" s="358" t="str">
        <f>IFERROR(INDEX(KvantifierbaraKostnader[År 4],MATCH($B41,KvantifierbaraKostnader[[ID]:[ID]],0)),"")</f>
        <v/>
      </c>
      <c r="I41" s="358" t="str">
        <f>IFERROR(INDEX(KvantifierbaraKostnader[År 5],MATCH($B41,KvantifierbaraKostnader[[ID]:[ID]],0)),"")</f>
        <v/>
      </c>
      <c r="J41" s="358" t="str">
        <f>IFERROR(INDEX(KvantifierbaraKostnader[År 6],MATCH($B41,KvantifierbaraKostnader[[ID]:[ID]],0)),"")</f>
        <v/>
      </c>
      <c r="K41" s="358" t="str">
        <f>IFERROR(INDEX(KvantifierbaraKostnader[År 7],MATCH($B41,KvantifierbaraKostnader[[ID]:[ID]],0)),"")</f>
        <v/>
      </c>
      <c r="L41" s="358" t="str">
        <f>IFERROR(INDEX(KvantifierbaraKostnader[År 8],MATCH($B41,KvantifierbaraKostnader[[ID]:[ID]],0)),"")</f>
        <v/>
      </c>
      <c r="M41" s="358" t="str">
        <f>IFERROR(INDEX(KvantifierbaraKostnader[År 9],MATCH($B41,KvantifierbaraKostnader[[ID]:[ID]],0)),"")</f>
        <v/>
      </c>
      <c r="N41" s="358" t="str">
        <f>IFERROR(INDEX(KvantifierbaraKostnader[År 10],MATCH($B41,KvantifierbaraKostnader[[ID]:[ID]],0)),"")</f>
        <v/>
      </c>
      <c r="O41" s="228" t="str">
        <f>IFERROR(-INDEX(KvantifierbaraKostnader[Total kostnad över tidsperioden tkr],MATCH($B41,KvantifierbaraKostnader[[ID]:[ID]],0)),"")</f>
        <v/>
      </c>
      <c r="P41" s="70"/>
    </row>
    <row r="42" spans="2:16" x14ac:dyDescent="0.3">
      <c r="B42" s="226" t="str" cm="1">
        <f t="array" ref="B42">IFERROR(INDEX(KvantifierbaraKostnader[ID],SMALL(IF((NOT(ISBLANK(KvantifierbaraKostnader[Typ av intressent]))),ROW(KvantifierbaraKostnader[Typ av intressent]),""),ROW(B42)-ROW($B$28))-4),"")</f>
        <v/>
      </c>
      <c r="C42" s="74" t="str">
        <f>IFERROR(INDEX(KvantifierbaraKostnader[[Kostnadstyp ]],MATCH($B42,KvantifierbaraKostnader[ID],0)),"")</f>
        <v/>
      </c>
      <c r="D42" s="354" t="str">
        <f>IFERROR(INDEX(KvantifierbaraKostnader[Typ av intressent],MATCH($B42,KvantifierbaraKostnader[ID],0)),"")</f>
        <v/>
      </c>
      <c r="E42" s="358" t="str">
        <f>IFERROR(INDEX(KvantifierbaraKostnader[År 1],MATCH($B42,KvantifierbaraKostnader[[ID]:[ID]],0)),"")</f>
        <v/>
      </c>
      <c r="F42" s="358" t="str">
        <f>IFERROR(INDEX(KvantifierbaraKostnader[År 2],MATCH($B42,KvantifierbaraKostnader[[ID]:[ID]],0)),"")</f>
        <v/>
      </c>
      <c r="G42" s="358" t="str">
        <f>IFERROR(INDEX(KvantifierbaraKostnader[År 3],MATCH($B42,KvantifierbaraKostnader[[ID]:[ID]],0)),"")</f>
        <v/>
      </c>
      <c r="H42" s="359" t="str">
        <f>IFERROR(INDEX(KvantifierbaraKostnader[År 4],MATCH($B42,KvantifierbaraKostnader[[ID]:[ID]],0)),"")</f>
        <v/>
      </c>
      <c r="I42" s="359" t="str">
        <f>IFERROR(INDEX(KvantifierbaraKostnader[År 5],MATCH($B42,KvantifierbaraKostnader[[ID]:[ID]],0)),"")</f>
        <v/>
      </c>
      <c r="J42" s="358" t="str">
        <f>IFERROR(INDEX(KvantifierbaraKostnader[År 6],MATCH($B42,KvantifierbaraKostnader[[ID]:[ID]],0)),"")</f>
        <v/>
      </c>
      <c r="K42" s="358" t="str">
        <f>IFERROR(INDEX(KvantifierbaraKostnader[År 7],MATCH($B42,KvantifierbaraKostnader[[ID]:[ID]],0)),"")</f>
        <v/>
      </c>
      <c r="L42" s="359" t="str">
        <f>IFERROR(INDEX(KvantifierbaraKostnader[År 8],MATCH($B42,KvantifierbaraKostnader[[ID]:[ID]],0)),"")</f>
        <v/>
      </c>
      <c r="M42" s="359" t="str">
        <f>IFERROR(INDEX(KvantifierbaraKostnader[År 9],MATCH($B42,KvantifierbaraKostnader[[ID]:[ID]],0)),"")</f>
        <v/>
      </c>
      <c r="N42" s="358" t="str">
        <f>IFERROR(INDEX(KvantifierbaraKostnader[År 10],MATCH($B42,KvantifierbaraKostnader[[ID]:[ID]],0)),"")</f>
        <v/>
      </c>
      <c r="O42" s="228" t="str">
        <f>IFERROR(-INDEX(KvantifierbaraKostnader[Total kostnad över tidsperioden tkr],MATCH($B42,KvantifierbaraKostnader[[ID]:[ID]],0)),"")</f>
        <v/>
      </c>
      <c r="P42" s="70"/>
    </row>
    <row r="43" spans="2:16" x14ac:dyDescent="0.3">
      <c r="B43" s="229" t="str" cm="1">
        <f t="array" ref="B43">IFERROR(INDEX(KvantifierbaraKostnader[ID],SMALL(IF((NOT(ISBLANK(KvantifierbaraKostnader[Typ av intressent]))),ROW(KvantifierbaraKostnader[Typ av intressent]),""),ROW(B43)-ROW($B$28))-4),"")</f>
        <v/>
      </c>
      <c r="C43" s="77" t="str">
        <f>IFERROR(INDEX(KvantifierbaraKostnader[[Kostnadstyp ]],MATCH($B43,KvantifierbaraKostnader[ID],0)),"")</f>
        <v/>
      </c>
      <c r="D43" s="77" t="str">
        <f>IFERROR(INDEX(KvantifierbaraKostnader[Typ av intressent],MATCH($B43,KvantifierbaraKostnader[ID],0)),"")</f>
        <v/>
      </c>
      <c r="E43" s="360" t="str">
        <f>IFERROR(INDEX(KvantifierbaraKostnader[År 1],MATCH($B43,KvantifierbaraKostnader[[ID]:[ID]],0)),"")</f>
        <v/>
      </c>
      <c r="F43" s="361" t="str">
        <f>IFERROR(INDEX(KvantifierbaraKostnader[År 2],MATCH($B43,KvantifierbaraKostnader[[ID]:[ID]],0)),"")</f>
        <v/>
      </c>
      <c r="G43" s="361" t="str">
        <f>IFERROR(INDEX(KvantifierbaraKostnader[År 3],MATCH($B43,KvantifierbaraKostnader[[ID]:[ID]],0)),"")</f>
        <v/>
      </c>
      <c r="H43" s="361" t="str">
        <f>IFERROR(INDEX(KvantifierbaraKostnader[År 4],MATCH($B43,KvantifierbaraKostnader[[ID]:[ID]],0)),"")</f>
        <v/>
      </c>
      <c r="I43" s="361" t="str">
        <f>IFERROR(INDEX(KvantifierbaraKostnader[År 5],MATCH($B43,KvantifierbaraKostnader[[ID]:[ID]],0)),"")</f>
        <v/>
      </c>
      <c r="J43" s="361" t="str">
        <f>IFERROR(INDEX(KvantifierbaraKostnader[År 6],MATCH($B43,KvantifierbaraKostnader[[ID]:[ID]],0)),"")</f>
        <v/>
      </c>
      <c r="K43" s="361" t="str">
        <f>IFERROR(INDEX(KvantifierbaraKostnader[År 7],MATCH($B43,KvantifierbaraKostnader[[ID]:[ID]],0)),"")</f>
        <v/>
      </c>
      <c r="L43" s="361" t="str">
        <f>IFERROR(INDEX(KvantifierbaraKostnader[År 8],MATCH($B43,KvantifierbaraKostnader[[ID]:[ID]],0)),"")</f>
        <v/>
      </c>
      <c r="M43" s="361" t="str">
        <f>IFERROR(INDEX(KvantifierbaraKostnader[År 9],MATCH($B43,KvantifierbaraKostnader[[ID]:[ID]],0)),"")</f>
        <v/>
      </c>
      <c r="N43" s="355" t="str">
        <f>IFERROR(INDEX(KvantifierbaraKostnader[År 10],MATCH($B43,KvantifierbaraKostnader[[ID]:[ID]],0)),"")</f>
        <v/>
      </c>
      <c r="O43" s="228" t="str">
        <f>IFERROR(-INDEX(KvantifierbaraKostnader[Total kostnad över tidsperioden tkr],MATCH($B43,KvantifierbaraKostnader[[ID]:[ID]],0)),"")</f>
        <v/>
      </c>
      <c r="P43" s="70"/>
    </row>
    <row r="44" spans="2:16" x14ac:dyDescent="0.3">
      <c r="B44" s="79"/>
      <c r="C44" s="105" t="s">
        <v>183</v>
      </c>
      <c r="D44" s="106"/>
      <c r="E44" s="232">
        <f>SUM(E29:E43)</f>
        <v>0</v>
      </c>
      <c r="F44" s="233">
        <f t="shared" ref="F44:O44" si="3">SUM(F29:F43)</f>
        <v>0</v>
      </c>
      <c r="G44" s="233">
        <f t="shared" si="3"/>
        <v>0</v>
      </c>
      <c r="H44" s="233">
        <f t="shared" si="3"/>
        <v>0</v>
      </c>
      <c r="I44" s="233">
        <f t="shared" si="3"/>
        <v>0</v>
      </c>
      <c r="J44" s="233">
        <f t="shared" si="3"/>
        <v>0</v>
      </c>
      <c r="K44" s="233">
        <f t="shared" si="3"/>
        <v>0</v>
      </c>
      <c r="L44" s="233">
        <f t="shared" si="3"/>
        <v>0</v>
      </c>
      <c r="M44" s="233">
        <f t="shared" si="3"/>
        <v>0</v>
      </c>
      <c r="N44" s="233">
        <f t="shared" si="3"/>
        <v>0</v>
      </c>
      <c r="O44" s="234">
        <f t="shared" si="3"/>
        <v>0</v>
      </c>
      <c r="P44" s="70"/>
    </row>
    <row r="45" spans="2:16" x14ac:dyDescent="0.3">
      <c r="B45" s="2"/>
      <c r="C45" s="2"/>
      <c r="D45" s="2"/>
      <c r="E45" s="2"/>
      <c r="F45" s="83"/>
      <c r="G45" s="83"/>
      <c r="H45" s="83"/>
      <c r="I45" s="83"/>
      <c r="J45" s="83"/>
      <c r="K45" s="83"/>
      <c r="L45" s="83"/>
      <c r="M45" s="83"/>
      <c r="N45" s="83"/>
      <c r="O45" s="83"/>
      <c r="P45" s="70"/>
    </row>
    <row r="46" spans="2:16" x14ac:dyDescent="0.3">
      <c r="B46" s="2"/>
      <c r="C46" s="2"/>
      <c r="D46" s="2"/>
      <c r="E46" s="2"/>
      <c r="F46" s="83"/>
      <c r="G46" s="83"/>
      <c r="H46" s="83"/>
      <c r="I46" s="83"/>
      <c r="J46" s="83"/>
      <c r="K46" s="83"/>
      <c r="L46" s="83"/>
      <c r="M46" s="83"/>
      <c r="N46" s="83"/>
      <c r="O46" s="83"/>
      <c r="P46" s="70"/>
    </row>
    <row r="47" spans="2:16" x14ac:dyDescent="0.3">
      <c r="B47" s="2"/>
      <c r="C47" s="2"/>
      <c r="D47" s="2"/>
      <c r="E47" s="2"/>
      <c r="F47" s="83"/>
      <c r="G47" s="83"/>
      <c r="H47" s="83"/>
      <c r="I47" s="83"/>
      <c r="J47" s="83"/>
      <c r="K47" s="83"/>
      <c r="L47" s="83"/>
      <c r="M47" s="83"/>
      <c r="N47" s="83"/>
      <c r="O47" s="83"/>
      <c r="P47" s="70"/>
    </row>
    <row r="48" spans="2:16" ht="14.5" thickBot="1" x14ac:dyDescent="0.35">
      <c r="B48" s="2"/>
      <c r="C48" s="239" t="s">
        <v>184</v>
      </c>
      <c r="D48" s="240"/>
      <c r="E48" s="240">
        <f>E28</f>
        <v>2023</v>
      </c>
      <c r="F48" s="240">
        <f t="shared" ref="F48:O48" si="4">F28</f>
        <v>2024</v>
      </c>
      <c r="G48" s="240">
        <f t="shared" si="4"/>
        <v>2025</v>
      </c>
      <c r="H48" s="240">
        <f t="shared" si="4"/>
        <v>2026</v>
      </c>
      <c r="I48" s="240">
        <f t="shared" si="4"/>
        <v>2027</v>
      </c>
      <c r="J48" s="240">
        <f t="shared" si="4"/>
        <v>2028</v>
      </c>
      <c r="K48" s="240">
        <f t="shared" si="4"/>
        <v>2029</v>
      </c>
      <c r="L48" s="240">
        <f t="shared" si="4"/>
        <v>2030</v>
      </c>
      <c r="M48" s="240">
        <f t="shared" si="4"/>
        <v>2031</v>
      </c>
      <c r="N48" s="240">
        <f t="shared" si="4"/>
        <v>2032</v>
      </c>
      <c r="O48" s="239" t="str">
        <f t="shared" si="4"/>
        <v>Totalt</v>
      </c>
      <c r="P48" s="70"/>
    </row>
    <row r="49" spans="2:16" x14ac:dyDescent="0.3">
      <c r="B49" s="2"/>
      <c r="C49" s="84" t="s">
        <v>217</v>
      </c>
      <c r="D49" s="85"/>
      <c r="E49" s="241">
        <f>E23-E44</f>
        <v>0</v>
      </c>
      <c r="F49" s="241">
        <f t="shared" ref="F49:O49" si="5">F23-F44</f>
        <v>0</v>
      </c>
      <c r="G49" s="241">
        <f t="shared" si="5"/>
        <v>0</v>
      </c>
      <c r="H49" s="241">
        <f t="shared" si="5"/>
        <v>0</v>
      </c>
      <c r="I49" s="241">
        <f t="shared" si="5"/>
        <v>0</v>
      </c>
      <c r="J49" s="241">
        <f t="shared" si="5"/>
        <v>0</v>
      </c>
      <c r="K49" s="241">
        <f t="shared" si="5"/>
        <v>0</v>
      </c>
      <c r="L49" s="241">
        <f t="shared" si="5"/>
        <v>0</v>
      </c>
      <c r="M49" s="241">
        <f t="shared" si="5"/>
        <v>0</v>
      </c>
      <c r="N49" s="241">
        <f t="shared" si="5"/>
        <v>0</v>
      </c>
      <c r="O49" s="234">
        <f t="shared" si="5"/>
        <v>0</v>
      </c>
      <c r="P49" s="70"/>
    </row>
    <row r="50" spans="2:16" x14ac:dyDescent="0.3">
      <c r="F50" s="70"/>
      <c r="G50" s="70"/>
      <c r="H50" s="70"/>
      <c r="I50" s="70"/>
      <c r="J50" s="70"/>
      <c r="K50" s="70"/>
      <c r="L50" s="70"/>
      <c r="M50" s="70"/>
      <c r="N50" s="70"/>
      <c r="O50" s="70"/>
      <c r="P50" s="70"/>
    </row>
  </sheetData>
  <sheetProtection algorithmName="SHA-512" hashValue="amOYavrDt/1rirOI7EkDleVysutFgWjbfJdw667Aifae8kvQbA5cRo5wRq4TYU4P/QWpgdXwhACPf5i4nfWCHA==" saltValue="FeCZ1Wzm4ZwREeW8ox6Bfg==" spinCount="100000" sheet="1" scenarios="1" autoFilter="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DDCB-1C65-4327-843C-408F966D9D3D}">
  <sheetPr codeName="Blad13">
    <tabColor rgb="FFB6AFAD"/>
  </sheetPr>
  <dimension ref="B2:AG50"/>
  <sheetViews>
    <sheetView showGridLines="0" workbookViewId="0">
      <selection activeCell="F34" sqref="F34"/>
    </sheetView>
  </sheetViews>
  <sheetFormatPr defaultColWidth="9.1796875" defaultRowHeight="14" x14ac:dyDescent="0.3"/>
  <cols>
    <col min="1" max="2" width="9.1796875" style="1"/>
    <col min="3" max="3" width="40.7265625" style="1" customWidth="1"/>
    <col min="4" max="4" width="24" style="1" customWidth="1"/>
    <col min="5" max="5" width="13"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207</v>
      </c>
      <c r="I3" s="65"/>
      <c r="J3" s="65"/>
      <c r="K3" s="65"/>
      <c r="L3" s="65"/>
      <c r="M3" s="65"/>
    </row>
    <row r="5" spans="2:33" ht="18" x14ac:dyDescent="0.4">
      <c r="B5" s="255" t="s">
        <v>208</v>
      </c>
      <c r="AG5" s="94"/>
    </row>
    <row r="7" spans="2:33" x14ac:dyDescent="0.3">
      <c r="B7" s="67" t="s">
        <v>9</v>
      </c>
      <c r="C7" s="134" t="s">
        <v>46</v>
      </c>
      <c r="D7" s="134" t="s">
        <v>165</v>
      </c>
      <c r="E7" s="133" t="s">
        <v>103</v>
      </c>
    </row>
    <row r="8" spans="2:33" x14ac:dyDescent="0.3">
      <c r="B8" s="121" t="str" cm="1">
        <f t="array" ref="B8">IFERROR(INDEX(IckeKvantNyttor[ID],SMALL(IF((NOT(ISBLANK(IckeKvantNyttor[Typ av intressent]))),ROW(IckeKvantNyttor[Typ av intressent]),""),ROW(B8)-ROW($B$7))-10),"")</f>
        <v/>
      </c>
      <c r="C8" s="120" t="str">
        <f>IFERROR(INDEX(IckeKvantNyttor[Övergripande nytta],MATCH($B8,IckeKvantNyttor[[ID]:[ID]],0)),"")</f>
        <v/>
      </c>
      <c r="D8" s="118" t="str">
        <f>IFERROR(INDEX(IckeKvantNyttor[Typ av intressent],MATCH($B8,IckeKvantNyttor[ID],0)),"")</f>
        <v/>
      </c>
      <c r="E8" s="130" t="str">
        <f>IFERROR(INDEX(IckeKvantNyttor[Nyttopoäng],MATCH($B8,IckeKvantNyttor[[ID]:[ID]],0)),"")</f>
        <v/>
      </c>
    </row>
    <row r="9" spans="2:33" x14ac:dyDescent="0.3">
      <c r="B9" s="103" t="str" cm="1">
        <f t="array" ref="B9">IFERROR(INDEX(IckeKvantNyttor[ID],SMALL(IF((NOT(ISBLANK(IckeKvantNyttor[Typ av intressent]))),ROW(IckeKvantNyttor[Typ av intressent]),""),ROW(B9)-ROW($B$7))-10),"")</f>
        <v/>
      </c>
      <c r="C9" s="124" t="str">
        <f>IFERROR(INDEX(IckeKvantNyttor[Övergripande nytta],MATCH($B9,IckeKvantNyttor[[ID]:[ID]],0)),"")</f>
        <v/>
      </c>
      <c r="D9" s="124" t="str">
        <f>IFERROR(INDEX(IckeKvantNyttor[Typ av intressent],MATCH($B9,IckeKvantNyttor[ID],0)),"")</f>
        <v/>
      </c>
      <c r="E9" s="131" t="str">
        <f>IFERROR(INDEX(IckeKvantNyttor[Nyttopoäng],MATCH($B9,IckeKvantNyttor[[ID]:[ID]],0)),"")</f>
        <v/>
      </c>
    </row>
    <row r="10" spans="2:33" x14ac:dyDescent="0.3">
      <c r="B10" s="103" t="str" cm="1">
        <f t="array" ref="B10">IFERROR(INDEX(IckeKvantNyttor[ID],SMALL(IF((NOT(ISBLANK(IckeKvantNyttor[Typ av intressent]))),ROW(IckeKvantNyttor[Typ av intressent]),""),ROW(B10)-ROW($B$7))-10),"")</f>
        <v/>
      </c>
      <c r="C10" s="119" t="str">
        <f>IFERROR(INDEX(IckeKvantNyttor[Övergripande nytta],MATCH($B10,IckeKvantNyttor[[ID]:[ID]],0)),"")</f>
        <v/>
      </c>
      <c r="D10" s="124" t="str">
        <f>IFERROR(INDEX(IckeKvantNyttor[Typ av intressent],MATCH($B10,IckeKvantNyttor[ID],0)),"")</f>
        <v/>
      </c>
      <c r="E10" s="131" t="str">
        <f>IFERROR(INDEX(IckeKvantNyttor[Nyttopoäng],MATCH($B10,IckeKvantNyttor[[ID]:[ID]],0)),"")</f>
        <v/>
      </c>
    </row>
    <row r="11" spans="2:33" x14ac:dyDescent="0.3">
      <c r="B11" s="103" t="str" cm="1">
        <f t="array" ref="B11">IFERROR(INDEX(IckeKvantNyttor[ID],SMALL(IF((NOT(ISBLANK(IckeKvantNyttor[Typ av intressent]))),ROW(IckeKvantNyttor[Typ av intressent]),""),ROW(B11)-ROW($B$7))-10),"")</f>
        <v/>
      </c>
      <c r="C11" s="119" t="str">
        <f>IFERROR(INDEX(IckeKvantNyttor[Övergripande nytta],MATCH($B11,IckeKvantNyttor[[ID]:[ID]],0)),"")</f>
        <v/>
      </c>
      <c r="D11" s="124" t="str">
        <f>IFERROR(INDEX(IckeKvantNyttor[Typ av intressent],MATCH($B11,IckeKvantNyttor[ID],0)),"")</f>
        <v/>
      </c>
      <c r="E11" s="131" t="str">
        <f>IFERROR(INDEX(IckeKvantNyttor[Nyttopoäng],MATCH($B11,IckeKvantNyttor[[ID]:[ID]],0)),"")</f>
        <v/>
      </c>
    </row>
    <row r="12" spans="2:33" x14ac:dyDescent="0.3">
      <c r="B12" s="103" t="str" cm="1">
        <f t="array" ref="B12">IFERROR(INDEX(IckeKvantNyttor[ID],SMALL(IF((NOT(ISBLANK(IckeKvantNyttor[Typ av intressent]))),ROW(IckeKvantNyttor[Typ av intressent]),""),ROW(B12)-ROW($B$7))-10),"")</f>
        <v/>
      </c>
      <c r="C12" s="119" t="str">
        <f>IFERROR(INDEX(IckeKvantNyttor[Övergripande nytta],MATCH($B12,IckeKvantNyttor[[ID]:[ID]],0)),"")</f>
        <v/>
      </c>
      <c r="D12" s="124" t="str">
        <f>IFERROR(INDEX(IckeKvantNyttor[Typ av intressent],MATCH($B12,IckeKvantNyttor[ID],0)),"")</f>
        <v/>
      </c>
      <c r="E12" s="131" t="str">
        <f>IFERROR(INDEX(IckeKvantNyttor[Nyttopoäng],MATCH($B12,IckeKvantNyttor[[ID]:[ID]],0)),"")</f>
        <v/>
      </c>
    </row>
    <row r="13" spans="2:33" x14ac:dyDescent="0.3">
      <c r="B13" s="103" t="str" cm="1">
        <f t="array" ref="B13">IFERROR(INDEX(IckeKvantNyttor[ID],SMALL(IF((NOT(ISBLANK(IckeKvantNyttor[Typ av intressent]))),ROW(IckeKvantNyttor[Typ av intressent]),""),ROW(B13)-ROW($B$7))-10),"")</f>
        <v/>
      </c>
      <c r="C13" s="119" t="str">
        <f>IFERROR(INDEX(IckeKvantNyttor[Övergripande nytta],MATCH($B13,IckeKvantNyttor[[ID]:[ID]],0)),"")</f>
        <v/>
      </c>
      <c r="D13" s="119" t="str">
        <f>IFERROR(INDEX(IckeKvantNyttor[Typ av intressent],MATCH($B13,IckeKvantNyttor[ID],0)),"")</f>
        <v/>
      </c>
      <c r="E13" s="131" t="str">
        <f>IFERROR(INDEX(IckeKvantNyttor[Nyttopoäng],MATCH($B13,IckeKvantNyttor[[ID]:[ID]],0)),"")</f>
        <v/>
      </c>
    </row>
    <row r="14" spans="2:33" x14ac:dyDescent="0.3">
      <c r="B14" s="122" t="str" cm="1">
        <f t="array" ref="B14">IFERROR(INDEX(IckeKvantNyttor[ID],SMALL(IF((NOT(ISBLANK(IckeKvantNyttor[Typ av intressent]))),ROW(IckeKvantNyttor[Typ av intressent]),""),ROW(B14)-ROW($B$7))-10),"")</f>
        <v/>
      </c>
      <c r="C14" s="125" t="str">
        <f>IFERROR(INDEX(IckeKvantNyttor[Övergripande nytta],MATCH($B14,IckeKvantNyttor[[ID]:[ID]],0)),"")</f>
        <v/>
      </c>
      <c r="D14" s="126" t="str">
        <f>IFERROR(INDEX(IckeKvantNyttor[Typ av intressent],MATCH($B14,IckeKvantNyttor[ID],0)),"")</f>
        <v/>
      </c>
      <c r="E14" s="131" t="str">
        <f>IFERROR(INDEX(IckeKvantNyttor[Nyttopoäng],MATCH($B14,IckeKvantNyttor[[ID]:[ID]],0)),"")</f>
        <v/>
      </c>
    </row>
    <row r="15" spans="2:33" x14ac:dyDescent="0.3">
      <c r="B15" s="122" t="str" cm="1">
        <f t="array" ref="B15">IFERROR(INDEX(IckeKvantNyttor[ID],SMALL(IF((NOT(ISBLANK(IckeKvantNyttor[Typ av intressent]))),ROW(IckeKvantNyttor[Typ av intressent]),""),ROW(B15)-ROW($B$7))-10),"")</f>
        <v/>
      </c>
      <c r="C15" s="125" t="str">
        <f>IFERROR(INDEX(IckeKvantNyttor[Övergripande nytta],MATCH($B15,IckeKvantNyttor[[ID]:[ID]],0)),"")</f>
        <v/>
      </c>
      <c r="D15" s="126" t="str">
        <f>IFERROR(INDEX(IckeKvantNyttor[Typ av intressent],MATCH($B15,IckeKvantNyttor[ID],0)),"")</f>
        <v/>
      </c>
      <c r="E15" s="131" t="str">
        <f>IFERROR(INDEX(IckeKvantNyttor[Nyttopoäng],MATCH($B15,IckeKvantNyttor[[ID]:[ID]],0)),"")</f>
        <v/>
      </c>
    </row>
    <row r="16" spans="2:33" x14ac:dyDescent="0.3">
      <c r="B16" s="122" t="str" cm="1">
        <f t="array" ref="B16">IFERROR(INDEX(IckeKvantNyttor[ID],SMALL(IF((NOT(ISBLANK(IckeKvantNyttor[Typ av intressent]))),ROW(IckeKvantNyttor[Typ av intressent]),""),ROW(B16)-ROW($B$7))-10),"")</f>
        <v/>
      </c>
      <c r="C16" s="125" t="str">
        <f>IFERROR(INDEX(IckeKvantNyttor[Övergripande nytta],MATCH($B16,IckeKvantNyttor[[ID]:[ID]],0)),"")</f>
        <v/>
      </c>
      <c r="D16" s="127" t="str">
        <f>IFERROR(INDEX(IckeKvantNyttor[Typ av intressent],MATCH($B16,IckeKvantNyttor[ID],0)),"")</f>
        <v/>
      </c>
      <c r="E16" s="131" t="str">
        <f>IFERROR(INDEX(IckeKvantNyttor[Nyttopoäng],MATCH($B16,IckeKvantNyttor[[ID]:[ID]],0)),"")</f>
        <v/>
      </c>
    </row>
    <row r="17" spans="2:5" x14ac:dyDescent="0.3">
      <c r="B17" s="103" t="str" cm="1">
        <f t="array" ref="B17">IFERROR(INDEX(IckeKvantNyttor[ID],SMALL(IF((NOT(ISBLANK(IckeKvantNyttor[Typ av intressent]))),ROW(IckeKvantNyttor[Typ av intressent]),""),ROW(B17)-ROW($B$7))-10),"")</f>
        <v/>
      </c>
      <c r="C17" s="124" t="str">
        <f>IFERROR(INDEX(IckeKvantNyttor[Övergripande nytta],MATCH($B17,IckeKvantNyttor[[ID]:[ID]],0)),"")</f>
        <v/>
      </c>
      <c r="D17" s="119" t="str">
        <f>IFERROR(INDEX(IckeKvantNyttor[Typ av intressent],MATCH($B17,IckeKvantNyttor[ID],0)),"")</f>
        <v/>
      </c>
      <c r="E17" s="131" t="str">
        <f>IFERROR(INDEX(IckeKvantNyttor[Nyttopoäng],MATCH($B17,IckeKvantNyttor[[ID]:[ID]],0)),"")</f>
        <v/>
      </c>
    </row>
    <row r="18" spans="2:5" x14ac:dyDescent="0.3">
      <c r="B18" s="103" t="str" cm="1">
        <f t="array" ref="B18">IFERROR(INDEX(IckeKvantNyttor[ID],SMALL(IF((NOT(ISBLANK(IckeKvantNyttor[Typ av intressent]))),ROW(IckeKvantNyttor[Typ av intressent]),""),ROW(B18)-ROW($B$7))-10),"")</f>
        <v/>
      </c>
      <c r="C18" s="119" t="str">
        <f>IFERROR(INDEX(IckeKvantNyttor[Övergripande nytta],MATCH($B18,IckeKvantNyttor[[ID]:[ID]],0)),"")</f>
        <v/>
      </c>
      <c r="D18" s="124" t="str">
        <f>IFERROR(INDEX(IckeKvantNyttor[Typ av intressent],MATCH($B18,IckeKvantNyttor[ID],0)),"")</f>
        <v/>
      </c>
      <c r="E18" s="131" t="str">
        <f>IFERROR(INDEX(IckeKvantNyttor[Nyttopoäng],MATCH($B18,IckeKvantNyttor[[ID]:[ID]],0)),"")</f>
        <v/>
      </c>
    </row>
    <row r="19" spans="2:5" x14ac:dyDescent="0.3">
      <c r="B19" s="122" t="str" cm="1">
        <f t="array" ref="B19">IFERROR(INDEX(IckeKvantNyttor[ID],SMALL(IF((NOT(ISBLANK(IckeKvantNyttor[Typ av intressent]))),ROW(IckeKvantNyttor[Typ av intressent]),""),ROW(B19)-ROW($B$7))-10),"")</f>
        <v/>
      </c>
      <c r="C19" s="123" t="str">
        <f>IFERROR(INDEX(IckeKvantNyttor[Övergripande nytta],MATCH($B19,IckeKvantNyttor[[ID]:[ID]],0)),"")</f>
        <v/>
      </c>
      <c r="D19" s="124" t="str">
        <f>IFERROR(INDEX(IckeKvantNyttor[Typ av intressent],MATCH($B19,IckeKvantNyttor[ID],0)),"")</f>
        <v/>
      </c>
      <c r="E19" s="131" t="str">
        <f>IFERROR(INDEX(IckeKvantNyttor[Nyttopoäng],MATCH($B19,IckeKvantNyttor[[ID]:[ID]],0)),"")</f>
        <v/>
      </c>
    </row>
    <row r="20" spans="2:5" x14ac:dyDescent="0.3">
      <c r="B20" s="103" t="str" cm="1">
        <f t="array" ref="B20">IFERROR(INDEX(IckeKvantNyttor[ID],SMALL(IF((NOT(ISBLANK(IckeKvantNyttor[Typ av intressent]))),ROW(IckeKvantNyttor[Typ av intressent]),""),ROW(B20)-ROW($B$7))-10),"")</f>
        <v/>
      </c>
      <c r="C20" s="119" t="str">
        <f>IFERROR(INDEX(IckeKvantNyttor[Övergripande nytta],MATCH($B20,IckeKvantNyttor[[ID]:[ID]],0)),"")</f>
        <v/>
      </c>
      <c r="D20" s="124" t="str">
        <f>IFERROR(INDEX(IckeKvantNyttor[Typ av intressent],MATCH($B20,IckeKvantNyttor[ID],0)),"")</f>
        <v/>
      </c>
      <c r="E20" s="131" t="str">
        <f>IFERROR(INDEX(IckeKvantNyttor[Nyttopoäng],MATCH($B20,IckeKvantNyttor[[ID]:[ID]],0)),"")</f>
        <v/>
      </c>
    </row>
    <row r="21" spans="2:5" x14ac:dyDescent="0.3">
      <c r="B21" s="103" t="str" cm="1">
        <f t="array" ref="B21">IFERROR(INDEX(IckeKvantNyttor[ID],SMALL(IF((NOT(ISBLANK(IckeKvantNyttor[Typ av intressent]))),ROW(IckeKvantNyttor[Typ av intressent]),""),ROW(B21)-ROW($B$7))-10),"")</f>
        <v/>
      </c>
      <c r="C21" s="119" t="str">
        <f>IFERROR(INDEX(IckeKvantNyttor[Övergripande nytta],MATCH($B21,IckeKvantNyttor[[ID]:[ID]],0)),"")</f>
        <v/>
      </c>
      <c r="D21" s="124" t="str">
        <f>IFERROR(INDEX(IckeKvantNyttor[Typ av intressent],MATCH($B21,IckeKvantNyttor[ID],0)),"")</f>
        <v/>
      </c>
      <c r="E21" s="131" t="str">
        <f>IFERROR(INDEX(IckeKvantNyttor[Nyttopoäng],MATCH($B21,IckeKvantNyttor[[ID]:[ID]],0)),"")</f>
        <v/>
      </c>
    </row>
    <row r="22" spans="2:5" x14ac:dyDescent="0.3">
      <c r="B22" s="128" t="str" cm="1">
        <f t="array" ref="B22">IFERROR(INDEX(IckeKvantNyttor[ID],SMALL(IF((NOT(ISBLANK(IckeKvantNyttor[Typ av intressent]))),ROW(IckeKvantNyttor[Typ av intressent]),""),ROW(B22)-ROW($B$7))-10),"")</f>
        <v/>
      </c>
      <c r="C22" s="117" t="str">
        <f>IFERROR(INDEX(IckeKvantNyttor[Övergripande nytta],MATCH($B22,IckeKvantNyttor[[ID]:[ID]],0)),"")</f>
        <v/>
      </c>
      <c r="D22" s="117" t="str">
        <f>IFERROR(INDEX(IckeKvantNyttor[Typ av intressent],MATCH($B22,IckeKvantNyttor[ID],0)),"")</f>
        <v/>
      </c>
      <c r="E22" s="132" t="str">
        <f>IFERROR(INDEX(IckeKvantNyttor[Nyttopoäng],MATCH($B22,IckeKvantNyttor[[ID]:[ID]],0)),"")</f>
        <v/>
      </c>
    </row>
    <row r="23" spans="2:5" x14ac:dyDescent="0.3">
      <c r="B23" s="79"/>
      <c r="C23" s="105" t="s">
        <v>183</v>
      </c>
      <c r="D23" s="106"/>
      <c r="E23" s="129">
        <f>SUM(E8:E22)</f>
        <v>0</v>
      </c>
    </row>
    <row r="26" spans="2:5" ht="23" x14ac:dyDescent="0.5">
      <c r="B26" s="66"/>
    </row>
    <row r="36" spans="2:16" x14ac:dyDescent="0.3">
      <c r="P36" s="70"/>
    </row>
    <row r="37" spans="2:16" x14ac:dyDescent="0.3">
      <c r="P37" s="70"/>
    </row>
    <row r="38" spans="2:16" x14ac:dyDescent="0.3">
      <c r="P38" s="70"/>
    </row>
    <row r="39" spans="2:16" x14ac:dyDescent="0.3">
      <c r="P39" s="70"/>
    </row>
    <row r="40" spans="2:16" x14ac:dyDescent="0.3">
      <c r="P40" s="70"/>
    </row>
    <row r="41" spans="2:16" x14ac:dyDescent="0.3">
      <c r="P41" s="70"/>
    </row>
    <row r="42" spans="2:16" x14ac:dyDescent="0.3">
      <c r="P42" s="70"/>
    </row>
    <row r="43" spans="2:16" x14ac:dyDescent="0.3">
      <c r="P43" s="70"/>
    </row>
    <row r="44" spans="2:16" x14ac:dyDescent="0.3">
      <c r="P44" s="70"/>
    </row>
    <row r="45" spans="2:16" x14ac:dyDescent="0.3">
      <c r="P45" s="70"/>
    </row>
    <row r="46" spans="2:16" x14ac:dyDescent="0.3">
      <c r="B46" s="2"/>
      <c r="C46" s="2"/>
      <c r="D46" s="2"/>
      <c r="E46" s="2"/>
      <c r="F46" s="2"/>
      <c r="G46" s="2"/>
      <c r="H46" s="2"/>
      <c r="I46" s="2"/>
      <c r="J46" s="2"/>
      <c r="K46" s="2"/>
      <c r="L46" s="2"/>
      <c r="M46" s="2"/>
      <c r="N46" s="2"/>
      <c r="O46" s="2"/>
      <c r="P46" s="2"/>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sheetData>
  <sheetProtection algorithmName="SHA-512" hashValue="yWihImzRWkZVxuQ6oWzaxCA5dk/zIvkVfGsaecHPNNb6i8I5+wUoUK4Q76XAGLB5ATEVGjS0WfuVZPgsqEMPSA==" saltValue="8nt7n7t0rgjHMnOP5LncLw==" spinCount="100000" sheet="1" scenarios="1" formatRows="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F69-99F7-4AB7-BCCF-520BBEE0D863}">
  <sheetPr>
    <tabColor rgb="FFB6AFAD"/>
  </sheetPr>
  <dimension ref="B2:AG50"/>
  <sheetViews>
    <sheetView showGridLines="0" workbookViewId="0">
      <selection activeCell="F26" sqref="F26"/>
    </sheetView>
  </sheetViews>
  <sheetFormatPr defaultColWidth="9.1796875" defaultRowHeight="14" x14ac:dyDescent="0.3"/>
  <cols>
    <col min="1" max="2" width="9.1796875" style="1"/>
    <col min="3" max="3" width="43.453125" style="1" customWidth="1"/>
    <col min="4" max="4" width="24" style="1" customWidth="1"/>
    <col min="5" max="5" width="13"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258</v>
      </c>
      <c r="I3" s="65"/>
      <c r="J3" s="65"/>
      <c r="K3" s="65"/>
      <c r="L3" s="65"/>
      <c r="M3" s="65"/>
    </row>
    <row r="5" spans="2:33" ht="25" x14ac:dyDescent="0.5">
      <c r="B5" s="65" t="s">
        <v>259</v>
      </c>
      <c r="AG5" s="94"/>
    </row>
    <row r="7" spans="2:33" x14ac:dyDescent="0.3">
      <c r="B7" s="420" t="s">
        <v>9</v>
      </c>
      <c r="C7" s="421" t="s">
        <v>229</v>
      </c>
      <c r="D7" s="421" t="s">
        <v>249</v>
      </c>
      <c r="E7" s="422" t="s">
        <v>248</v>
      </c>
    </row>
    <row r="8" spans="2:33" x14ac:dyDescent="0.3">
      <c r="B8" s="365" t="str" cm="1">
        <f t="array" ref="B8">IFERROR(INDEX(RiskHinder[ID],SMALL(IF((NOT(ISBLANK(RiskHinder[Risk och/eller hinder]))),ROW(RiskHinder[Risk och/eller hinder]),""),ROW(B8)-ROW($B$7))-6),"")</f>
        <v/>
      </c>
      <c r="C8" s="366" t="str">
        <f>IFERROR(INDEX(RiskHinder[Risk och/eller hinder],MATCH($B8,RiskHinder[[ID]:[ID]],0)),"")</f>
        <v/>
      </c>
      <c r="D8" s="366" t="str">
        <f>IFERROR(INDEX(RiskHinder[Konsekvenskategori],MATCH($B8,RiskHinder[ID],0)),"")</f>
        <v/>
      </c>
      <c r="E8" s="370" t="str">
        <f>IFERROR(INDEX(RiskHinder[Riskpoäng],MATCH($B8,RiskHinder[[ID]:[ID]],0)),"")</f>
        <v/>
      </c>
    </row>
    <row r="9" spans="2:33" x14ac:dyDescent="0.3">
      <c r="B9" s="367" t="str" cm="1">
        <f t="array" ref="B9">IFERROR(INDEX(RiskHinder[ID],SMALL(IF((NOT(ISBLANK(RiskHinder[Risk och/eller hinder]))),ROW(RiskHinder[Risk och/eller hinder]),""),ROW(B9)-ROW($B$7))-6),"")</f>
        <v/>
      </c>
      <c r="C9" s="362" t="str">
        <f>IFERROR(INDEX(RiskHinder[Risk och/eller hinder],MATCH($B9,RiskHinder[[ID]:[ID]],0)),"")</f>
        <v/>
      </c>
      <c r="D9" s="362" t="str">
        <f>IFERROR(INDEX(RiskHinder[Konsekvenskategori],MATCH($B9,RiskHinder[ID],0)),"")</f>
        <v/>
      </c>
      <c r="E9" s="371" t="str">
        <f>IFERROR(INDEX(RiskHinder[Riskpoäng],MATCH($B9,RiskHinder[[ID]:[ID]],0)),"")</f>
        <v/>
      </c>
    </row>
    <row r="10" spans="2:33" x14ac:dyDescent="0.3">
      <c r="B10" s="367" t="str" cm="1">
        <f t="array" ref="B10">IFERROR(INDEX(RiskHinder[ID],SMALL(IF((NOT(ISBLANK(RiskHinder[Risk och/eller hinder]))),ROW(RiskHinder[Risk och/eller hinder]),""),ROW(B10)-ROW($B$7))-6),"")</f>
        <v/>
      </c>
      <c r="C10" s="362" t="str">
        <f>IFERROR(INDEX(RiskHinder[Risk och/eller hinder],MATCH($B10,RiskHinder[[ID]:[ID]],0)),"")</f>
        <v/>
      </c>
      <c r="D10" s="362" t="str">
        <f>IFERROR(INDEX(RiskHinder[Konsekvenskategori],MATCH($B10,RiskHinder[ID],0)),"")</f>
        <v/>
      </c>
      <c r="E10" s="371" t="str">
        <f>IFERROR(INDEX(RiskHinder[Riskpoäng],MATCH($B10,RiskHinder[[ID]:[ID]],0)),"")</f>
        <v/>
      </c>
    </row>
    <row r="11" spans="2:33" x14ac:dyDescent="0.3">
      <c r="B11" s="367" t="str" cm="1">
        <f t="array" ref="B11">IFERROR(INDEX(RiskHinder[ID],SMALL(IF((NOT(ISBLANK(RiskHinder[Risk och/eller hinder]))),ROW(RiskHinder[Risk och/eller hinder]),""),ROW(B11)-ROW($B$7))-6),"")</f>
        <v/>
      </c>
      <c r="C11" s="362" t="str">
        <f>IFERROR(INDEX(RiskHinder[Risk och/eller hinder],MATCH($B11,RiskHinder[[ID]:[ID]],0)),"")</f>
        <v/>
      </c>
      <c r="D11" s="362" t="str">
        <f>IFERROR(INDEX(RiskHinder[Konsekvenskategori],MATCH($B11,RiskHinder[ID],0)),"")</f>
        <v/>
      </c>
      <c r="E11" s="371" t="str">
        <f>IFERROR(INDEX(RiskHinder[Riskpoäng],MATCH($B11,RiskHinder[[ID]:[ID]],0)),"")</f>
        <v/>
      </c>
    </row>
    <row r="12" spans="2:33" x14ac:dyDescent="0.3">
      <c r="B12" s="367" t="str" cm="1">
        <f t="array" ref="B12">IFERROR(INDEX(RiskHinder[ID],SMALL(IF((NOT(ISBLANK(RiskHinder[Risk och/eller hinder]))),ROW(RiskHinder[Risk och/eller hinder]),""),ROW(B12)-ROW($B$7))-6),"")</f>
        <v/>
      </c>
      <c r="C12" s="362" t="str">
        <f>IFERROR(INDEX(RiskHinder[Risk och/eller hinder],MATCH($B12,RiskHinder[[ID]:[ID]],0)),"")</f>
        <v/>
      </c>
      <c r="D12" s="362" t="str">
        <f>IFERROR(INDEX(RiskHinder[Konsekvenskategori],MATCH($B12,RiskHinder[ID],0)),"")</f>
        <v/>
      </c>
      <c r="E12" s="371" t="str">
        <f>IFERROR(INDEX(RiskHinder[Riskpoäng],MATCH($B12,RiskHinder[[ID]:[ID]],0)),"")</f>
        <v/>
      </c>
    </row>
    <row r="13" spans="2:33" x14ac:dyDescent="0.3">
      <c r="B13" s="367" t="str" cm="1">
        <f t="array" ref="B13">IFERROR(INDEX(RiskHinder[ID],SMALL(IF((NOT(ISBLANK(RiskHinder[Risk och/eller hinder]))),ROW(RiskHinder[Risk och/eller hinder]),""),ROW(B13)-ROW($B$7))-6),"")</f>
        <v/>
      </c>
      <c r="C13" s="362" t="str">
        <f>IFERROR(INDEX(RiskHinder[Risk och/eller hinder],MATCH($B13,RiskHinder[[ID]:[ID]],0)),"")</f>
        <v/>
      </c>
      <c r="D13" s="362" t="str">
        <f>IFERROR(INDEX(RiskHinder[Konsekvenskategori],MATCH($B13,RiskHinder[ID],0)),"")</f>
        <v/>
      </c>
      <c r="E13" s="371" t="str">
        <f>IFERROR(INDEX(RiskHinder[Riskpoäng],MATCH($B13,RiskHinder[[ID]:[ID]],0)),"")</f>
        <v/>
      </c>
    </row>
    <row r="14" spans="2:33" x14ac:dyDescent="0.3">
      <c r="B14" s="367" t="str" cm="1">
        <f t="array" ref="B14">IFERROR(INDEX(RiskHinder[ID],SMALL(IF((NOT(ISBLANK(RiskHinder[Risk och/eller hinder]))),ROW(RiskHinder[Risk och/eller hinder]),""),ROW(B14)-ROW($B$7))-6),"")</f>
        <v/>
      </c>
      <c r="C14" s="362" t="str">
        <f>IFERROR(INDEX(RiskHinder[Risk och/eller hinder],MATCH($B14,RiskHinder[[ID]:[ID]],0)),"")</f>
        <v/>
      </c>
      <c r="D14" s="362" t="str">
        <f>IFERROR(INDEX(RiskHinder[Konsekvenskategori],MATCH($B14,RiskHinder[ID],0)),"")</f>
        <v/>
      </c>
      <c r="E14" s="371" t="str">
        <f>IFERROR(INDEX(RiskHinder[Riskpoäng],MATCH($B14,RiskHinder[[ID]:[ID]],0)),"")</f>
        <v/>
      </c>
    </row>
    <row r="15" spans="2:33" x14ac:dyDescent="0.3">
      <c r="B15" s="367" t="str" cm="1">
        <f t="array" ref="B15">IFERROR(INDEX(RiskHinder[ID],SMALL(IF((NOT(ISBLANK(RiskHinder[Risk och/eller hinder]))),ROW(RiskHinder[Risk och/eller hinder]),""),ROW(B15)-ROW($B$7))-6),"")</f>
        <v/>
      </c>
      <c r="C15" s="362" t="str">
        <f>IFERROR(INDEX(RiskHinder[Risk och/eller hinder],MATCH($B15,RiskHinder[[ID]:[ID]],0)),"")</f>
        <v/>
      </c>
      <c r="D15" s="362" t="str">
        <f>IFERROR(INDEX(RiskHinder[Konsekvenskategori],MATCH($B15,RiskHinder[ID],0)),"")</f>
        <v/>
      </c>
      <c r="E15" s="371" t="str">
        <f>IFERROR(INDEX(RiskHinder[Riskpoäng],MATCH($B15,RiskHinder[[ID]:[ID]],0)),"")</f>
        <v/>
      </c>
    </row>
    <row r="16" spans="2:33" x14ac:dyDescent="0.3">
      <c r="B16" s="367" t="str" cm="1">
        <f t="array" ref="B16">IFERROR(INDEX(RiskHinder[ID],SMALL(IF((NOT(ISBLANK(RiskHinder[Risk och/eller hinder]))),ROW(RiskHinder[Risk och/eller hinder]),""),ROW(B16)-ROW($B$7))-6),"")</f>
        <v/>
      </c>
      <c r="C16" s="362" t="str">
        <f>IFERROR(INDEX(RiskHinder[Risk och/eller hinder],MATCH($B16,RiskHinder[[ID]:[ID]],0)),"")</f>
        <v/>
      </c>
      <c r="D16" s="362" t="str">
        <f>IFERROR(INDEX(RiskHinder[Konsekvenskategori],MATCH($B16,RiskHinder[ID],0)),"")</f>
        <v/>
      </c>
      <c r="E16" s="371" t="str">
        <f>IFERROR(INDEX(RiskHinder[Riskpoäng],MATCH($B16,RiskHinder[[ID]:[ID]],0)),"")</f>
        <v/>
      </c>
    </row>
    <row r="17" spans="2:5" x14ac:dyDescent="0.3">
      <c r="B17" s="367" t="str" cm="1">
        <f t="array" ref="B17">IFERROR(INDEX(RiskHinder[ID],SMALL(IF((NOT(ISBLANK(RiskHinder[Risk och/eller hinder]))),ROW(RiskHinder[Risk och/eller hinder]),""),ROW(B17)-ROW($B$7))-6),"")</f>
        <v/>
      </c>
      <c r="C17" s="362" t="str">
        <f>IFERROR(INDEX(RiskHinder[Risk och/eller hinder],MATCH($B17,RiskHinder[[ID]:[ID]],0)),"")</f>
        <v/>
      </c>
      <c r="D17" s="362" t="str">
        <f>IFERROR(INDEX(RiskHinder[Konsekvenskategori],MATCH($B17,RiskHinder[ID],0)),"")</f>
        <v/>
      </c>
      <c r="E17" s="371" t="str">
        <f>IFERROR(INDEX(RiskHinder[Riskpoäng],MATCH($B17,RiskHinder[[ID]:[ID]],0)),"")</f>
        <v/>
      </c>
    </row>
    <row r="18" spans="2:5" x14ac:dyDescent="0.3">
      <c r="B18" s="367" t="str" cm="1">
        <f t="array" ref="B18">IFERROR(INDEX(RiskHinder[ID],SMALL(IF((NOT(ISBLANK(RiskHinder[Risk och/eller hinder]))),ROW(RiskHinder[Risk och/eller hinder]),""),ROW(B18)-ROW($B$7))-6),"")</f>
        <v/>
      </c>
      <c r="C18" s="362" t="str">
        <f>IFERROR(INDEX(RiskHinder[Risk och/eller hinder],MATCH($B18,RiskHinder[[ID]:[ID]],0)),"")</f>
        <v/>
      </c>
      <c r="D18" s="362" t="str">
        <f>IFERROR(INDEX(RiskHinder[Konsekvenskategori],MATCH($B18,RiskHinder[ID],0)),"")</f>
        <v/>
      </c>
      <c r="E18" s="371" t="str">
        <f>IFERROR(INDEX(RiskHinder[Riskpoäng],MATCH($B18,RiskHinder[[ID]:[ID]],0)),"")</f>
        <v/>
      </c>
    </row>
    <row r="19" spans="2:5" x14ac:dyDescent="0.3">
      <c r="B19" s="367" t="str" cm="1">
        <f t="array" ref="B19">IFERROR(INDEX(RiskHinder[ID],SMALL(IF((NOT(ISBLANK(RiskHinder[Risk och/eller hinder]))),ROW(RiskHinder[Risk och/eller hinder]),""),ROW(B19)-ROW($B$7))-6),"")</f>
        <v/>
      </c>
      <c r="C19" s="362" t="str">
        <f>IFERROR(INDEX(RiskHinder[Risk och/eller hinder],MATCH($B19,RiskHinder[[ID]:[ID]],0)),"")</f>
        <v/>
      </c>
      <c r="D19" s="362" t="str">
        <f>IFERROR(INDEX(RiskHinder[Konsekvenskategori],MATCH($B19,RiskHinder[ID],0)),"")</f>
        <v/>
      </c>
      <c r="E19" s="371" t="str">
        <f>IFERROR(INDEX(RiskHinder[Riskpoäng],MATCH($B19,RiskHinder[[ID]:[ID]],0)),"")</f>
        <v/>
      </c>
    </row>
    <row r="20" spans="2:5" x14ac:dyDescent="0.3">
      <c r="B20" s="367" t="str" cm="1">
        <f t="array" ref="B20">IFERROR(INDEX(RiskHinder[ID],SMALL(IF((NOT(ISBLANK(RiskHinder[Risk och/eller hinder]))),ROW(RiskHinder[Risk och/eller hinder]),""),ROW(B20)-ROW($B$7))-6),"")</f>
        <v/>
      </c>
      <c r="C20" s="362" t="str">
        <f>IFERROR(INDEX(RiskHinder[Risk och/eller hinder],MATCH($B20,RiskHinder[[ID]:[ID]],0)),"")</f>
        <v/>
      </c>
      <c r="D20" s="362" t="str">
        <f>IFERROR(INDEX(RiskHinder[Konsekvenskategori],MATCH($B20,RiskHinder[ID],0)),"")</f>
        <v/>
      </c>
      <c r="E20" s="371" t="str">
        <f>IFERROR(INDEX(RiskHinder[Riskpoäng],MATCH($B20,RiskHinder[[ID]:[ID]],0)),"")</f>
        <v/>
      </c>
    </row>
    <row r="21" spans="2:5" x14ac:dyDescent="0.3">
      <c r="B21" s="367" t="str" cm="1">
        <f t="array" ref="B21">IFERROR(INDEX(RiskHinder[ID],SMALL(IF((NOT(ISBLANK(RiskHinder[Risk och/eller hinder]))),ROW(RiskHinder[Risk och/eller hinder]),""),ROW(B21)-ROW($B$7))-6),"")</f>
        <v/>
      </c>
      <c r="C21" s="362" t="str">
        <f>IFERROR(INDEX(RiskHinder[Risk och/eller hinder],MATCH($B21,RiskHinder[[ID]:[ID]],0)),"")</f>
        <v/>
      </c>
      <c r="D21" s="362" t="str">
        <f>IFERROR(INDEX(RiskHinder[Konsekvenskategori],MATCH($B21,RiskHinder[ID],0)),"")</f>
        <v/>
      </c>
      <c r="E21" s="371" t="str">
        <f>IFERROR(INDEX(RiskHinder[Riskpoäng],MATCH($B21,RiskHinder[[ID]:[ID]],0)),"")</f>
        <v/>
      </c>
    </row>
    <row r="22" spans="2:5" x14ac:dyDescent="0.3">
      <c r="B22" s="368" t="str" cm="1">
        <f t="array" ref="B22">IFERROR(INDEX(RiskHinder[ID],SMALL(IF((NOT(ISBLANK(RiskHinder[Risk och/eller hinder]))),ROW(RiskHinder[Risk och/eller hinder]),""),ROW(B22)-ROW($B$7))-6),"")</f>
        <v/>
      </c>
      <c r="C22" s="369" t="str">
        <f>IFERROR(INDEX(RiskHinder[Risk och/eller hinder],MATCH($B22,RiskHinder[[ID]:[ID]],0)),"")</f>
        <v/>
      </c>
      <c r="D22" s="369" t="str">
        <f>IFERROR(INDEX(RiskHinder[Konsekvenskategori],MATCH($B22,RiskHinder[ID],0)),"")</f>
        <v/>
      </c>
      <c r="E22" s="372" t="str">
        <f>IFERROR(INDEX(RiskHinder[Riskpoäng],MATCH($B22,RiskHinder[[ID]:[ID]],0)),"")</f>
        <v/>
      </c>
    </row>
    <row r="23" spans="2:5" x14ac:dyDescent="0.3">
      <c r="B23" s="79"/>
      <c r="C23" s="363" t="s">
        <v>183</v>
      </c>
      <c r="D23" s="364"/>
      <c r="E23" s="373">
        <f>SUM(E8:E22)</f>
        <v>0</v>
      </c>
    </row>
    <row r="26" spans="2:5" ht="23" x14ac:dyDescent="0.5">
      <c r="B26" s="66"/>
    </row>
    <row r="28" spans="2:5" ht="28" x14ac:dyDescent="0.3">
      <c r="C28" s="423" t="s">
        <v>276</v>
      </c>
      <c r="D28" s="374">
        <f>'5. Risk- &amp; Hinderanalys'!F24</f>
        <v>0</v>
      </c>
    </row>
    <row r="36" spans="2:16" x14ac:dyDescent="0.3">
      <c r="P36" s="70"/>
    </row>
    <row r="37" spans="2:16" x14ac:dyDescent="0.3">
      <c r="P37" s="70"/>
    </row>
    <row r="38" spans="2:16" x14ac:dyDescent="0.3">
      <c r="P38" s="70"/>
    </row>
    <row r="39" spans="2:16" x14ac:dyDescent="0.3">
      <c r="P39" s="70"/>
    </row>
    <row r="40" spans="2:16" x14ac:dyDescent="0.3">
      <c r="P40" s="70"/>
    </row>
    <row r="41" spans="2:16" x14ac:dyDescent="0.3">
      <c r="P41" s="70"/>
    </row>
    <row r="42" spans="2:16" x14ac:dyDescent="0.3">
      <c r="P42" s="70"/>
    </row>
    <row r="43" spans="2:16" x14ac:dyDescent="0.3">
      <c r="P43" s="70"/>
    </row>
    <row r="44" spans="2:16" x14ac:dyDescent="0.3">
      <c r="P44" s="70"/>
    </row>
    <row r="45" spans="2:16" x14ac:dyDescent="0.3">
      <c r="P45" s="70"/>
    </row>
    <row r="46" spans="2:16" x14ac:dyDescent="0.3">
      <c r="B46" s="2"/>
      <c r="C46" s="2"/>
      <c r="D46" s="2"/>
      <c r="E46" s="2"/>
      <c r="F46" s="2"/>
      <c r="G46" s="2"/>
      <c r="H46" s="2"/>
      <c r="I46" s="2"/>
      <c r="J46" s="2"/>
      <c r="K46" s="2"/>
      <c r="L46" s="2"/>
      <c r="M46" s="2"/>
      <c r="N46" s="2"/>
      <c r="O46" s="2"/>
      <c r="P46" s="2"/>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sheetData>
  <sheetProtection algorithmName="SHA-512" hashValue="5tfTk73qkLhyMq9qQcgoswkDMmmq8XWIe9Wmoyf+NgHoA1/WvBHo+8CAXSfeIbkRBcik2f0uHjjCqDUyCwCnUw==" saltValue="5907rrm6s29TXh3fNbmZmg==" spinCount="100000" sheet="1" scenarios="1" formatRows="0"/>
  <conditionalFormatting sqref="E8:E22">
    <cfRule type="cellIs" dxfId="75" priority="1" operator="between">
      <formula>11</formula>
      <formula>25</formula>
    </cfRule>
    <cfRule type="cellIs" dxfId="74" priority="2" operator="between">
      <formula>5</formula>
      <formula>10</formula>
    </cfRule>
    <cfRule type="cellIs" dxfId="73" priority="3" operator="between">
      <formula>1</formula>
      <formula>4</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8DFF-6A91-4BA1-85E4-7743060A5A92}">
  <sheetPr codeName="Blad1">
    <tabColor rgb="FFB6AFAD"/>
  </sheetPr>
  <dimension ref="B2:AG40"/>
  <sheetViews>
    <sheetView showGridLines="0" topLeftCell="G1" workbookViewId="0">
      <selection activeCell="P3" sqref="P3"/>
    </sheetView>
  </sheetViews>
  <sheetFormatPr defaultColWidth="9.1796875" defaultRowHeight="14" x14ac:dyDescent="0.3"/>
  <cols>
    <col min="1" max="2" width="9.1796875" style="1"/>
    <col min="3" max="3" width="40.7265625" style="1" customWidth="1"/>
    <col min="4" max="4" width="24" style="1" customWidth="1"/>
    <col min="5" max="5" width="10.1796875"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198</v>
      </c>
      <c r="I3" s="65"/>
      <c r="J3" s="65"/>
      <c r="K3" s="65"/>
      <c r="L3" s="65"/>
      <c r="M3" s="65"/>
    </row>
    <row r="5" spans="2:33" ht="23" x14ac:dyDescent="0.5">
      <c r="B5" s="66" t="s">
        <v>196</v>
      </c>
      <c r="AG5" s="94"/>
    </row>
    <row r="7" spans="2:33" x14ac:dyDescent="0.3">
      <c r="B7" s="67" t="s">
        <v>9</v>
      </c>
      <c r="C7" s="68" t="s">
        <v>46</v>
      </c>
      <c r="D7" s="68" t="s">
        <v>165</v>
      </c>
      <c r="E7" s="69">
        <f>Startår</f>
        <v>2023</v>
      </c>
      <c r="F7" s="69">
        <f>E7+1</f>
        <v>2024</v>
      </c>
      <c r="G7" s="69">
        <f t="shared" ref="G7:N7" si="0">F7+1</f>
        <v>2025</v>
      </c>
      <c r="H7" s="69">
        <f t="shared" si="0"/>
        <v>2026</v>
      </c>
      <c r="I7" s="69">
        <f t="shared" si="0"/>
        <v>2027</v>
      </c>
      <c r="J7" s="69">
        <f t="shared" si="0"/>
        <v>2028</v>
      </c>
      <c r="K7" s="69">
        <f t="shared" si="0"/>
        <v>2029</v>
      </c>
      <c r="L7" s="69">
        <f t="shared" si="0"/>
        <v>2030</v>
      </c>
      <c r="M7" s="69">
        <f t="shared" si="0"/>
        <v>2031</v>
      </c>
      <c r="N7" s="69">
        <f t="shared" si="0"/>
        <v>2032</v>
      </c>
      <c r="O7" s="114" t="s">
        <v>191</v>
      </c>
    </row>
    <row r="8" spans="2:33" x14ac:dyDescent="0.3">
      <c r="B8" s="101" t="str" cm="1">
        <f t="array" ref="B8">IFERROR(INDEX(KvantifierbarNytta[ID],SMALL(IF(((NOT(ISBLANK(KvantifierbarNytta[Typ av intressent])))*(KvantifierbarNytta[Typ av intressent]="Statlig myndighet")),ROW(KvantifierbarNytta[Typ av intressent]),""),ROW(B8)-ROW($B$7))-4),"")</f>
        <v/>
      </c>
      <c r="C8" s="71" t="str">
        <f>IFERROR(INDEX(KvantifierbarNytta[Övergripande nytta],MATCH($B8,KvantifierbarNytta[[ID]:[ID]],0)),"")</f>
        <v/>
      </c>
      <c r="D8" s="71" t="str">
        <f>IFERROR(INDEX(KvantifierbarNytta[Typ av intressent],MATCH($B8,KvantifierbarNytta[ID],0)),"")</f>
        <v/>
      </c>
      <c r="E8" s="72" t="str">
        <f>IFERROR(INDEX(KvantifierbarNytta[År 1],MATCH($B8,KvantifierbarNytta[[ID]:[ID]],0)),"")</f>
        <v/>
      </c>
      <c r="F8" s="72" t="str">
        <f>IFERROR(INDEX(KvantifierbarNytta[År 2],MATCH($B8,KvantifierbarNytta[[ID]:[ID]],0)),"")</f>
        <v/>
      </c>
      <c r="G8" s="72" t="str">
        <f>IFERROR(INDEX(KvantifierbarNytta[År 3],MATCH($B8,KvantifierbarNytta[[ID]:[ID]],0)),"")</f>
        <v/>
      </c>
      <c r="H8" s="72" t="str">
        <f>IFERROR(INDEX(KvantifierbarNytta[År 4],MATCH($B8,KvantifierbarNytta[[ID]:[ID]],0)),"")</f>
        <v/>
      </c>
      <c r="I8" s="72" t="str">
        <f>IFERROR(INDEX(KvantifierbarNytta[År 5],MATCH($B8,KvantifierbarNytta[[ID]:[ID]],0)),"")</f>
        <v/>
      </c>
      <c r="J8" s="72" t="str">
        <f>IFERROR(INDEX(KvantifierbarNytta[År 6],MATCH($B8,KvantifierbarNytta[[ID]:[ID]],0)),"")</f>
        <v/>
      </c>
      <c r="K8" s="72" t="str">
        <f>IFERROR(INDEX(KvantifierbarNytta[År 7],MATCH($B8,KvantifierbarNytta[[ID]:[ID]],0)),"")</f>
        <v/>
      </c>
      <c r="L8" s="72" t="str">
        <f>IFERROR(INDEX(KvantifierbarNytta[År 8],MATCH($B8,KvantifierbarNytta[[ID]:[ID]],0)),"")</f>
        <v/>
      </c>
      <c r="M8" s="72" t="str">
        <f>IFERROR(INDEX(KvantifierbarNytta[År 9],MATCH($B8,KvantifierbarNytta[[ID]:[ID]],0)),"")</f>
        <v/>
      </c>
      <c r="N8" s="72" t="str">
        <f>IFERROR(INDEX(KvantifierbarNytta[År 10],MATCH($B8,KvantifierbarNytta[[ID]:[ID]],0)),"")</f>
        <v/>
      </c>
      <c r="O8" s="73" t="str">
        <f>IFERROR(INDEX(KvantifierbarNytta[Totalt värde över tidsperioden tkr],MATCH($B8,KvantifierbarNytta[[ID]:[ID]],0)),"")</f>
        <v/>
      </c>
    </row>
    <row r="9" spans="2:33" x14ac:dyDescent="0.3">
      <c r="B9" s="102" t="str" cm="1">
        <f t="array" ref="B9">IFERROR(INDEX(KvantifierbarNytta[ID],SMALL(IF(((NOT(ISBLANK(KvantifierbarNytta[Typ av intressent])))*(KvantifierbarNytta[Typ av intressent]="Statlig myndighet")),ROW(KvantifierbarNytta[Typ av intressent]),""),ROW(B9)-ROW($B$7))-4),"")</f>
        <v/>
      </c>
      <c r="C9" s="74" t="str">
        <f>IFERROR(INDEX(KvantifierbarNytta[Övergripande nytta],MATCH($B9,KvantifierbarNytta[[ID]:[ID]],0)),"")</f>
        <v/>
      </c>
      <c r="D9" s="74" t="str">
        <f>IFERROR(INDEX(KvantifierbarNytta[Typ av intressent],MATCH($B9,KvantifierbarNytta[ID],0)),"")</f>
        <v/>
      </c>
      <c r="E9" s="75" t="str">
        <f>IFERROR(INDEX(KvantifierbarNytta[År 1],MATCH($B9,KvantifierbarNytta[[ID]:[ID]],0)),"")</f>
        <v/>
      </c>
      <c r="F9" s="75" t="str">
        <f>IFERROR(INDEX(KvantifierbarNytta[År 2],MATCH($B9,KvantifierbarNytta[[ID]:[ID]],0)),"")</f>
        <v/>
      </c>
      <c r="G9" s="75" t="str">
        <f>IFERROR(INDEX(KvantifierbarNytta[År 3],MATCH($B9,KvantifierbarNytta[[ID]:[ID]],0)),"")</f>
        <v/>
      </c>
      <c r="H9" s="75" t="str">
        <f>IFERROR(INDEX(KvantifierbarNytta[År 4],MATCH($B9,KvantifierbarNytta[[ID]:[ID]],0)),"")</f>
        <v/>
      </c>
      <c r="I9" s="75" t="str">
        <f>IFERROR(INDEX(KvantifierbarNytta[År 5],MATCH($B9,KvantifierbarNytta[[ID]:[ID]],0)),"")</f>
        <v/>
      </c>
      <c r="J9" s="75" t="str">
        <f>IFERROR(INDEX(KvantifierbarNytta[År 6],MATCH($B9,KvantifierbarNytta[[ID]:[ID]],0)),"")</f>
        <v/>
      </c>
      <c r="K9" s="75" t="str">
        <f>IFERROR(INDEX(KvantifierbarNytta[År 7],MATCH($B9,KvantifierbarNytta[[ID]:[ID]],0)),"")</f>
        <v/>
      </c>
      <c r="L9" s="75" t="str">
        <f>IFERROR(INDEX(KvantifierbarNytta[År 8],MATCH($B9,KvantifierbarNytta[[ID]:[ID]],0)),"")</f>
        <v/>
      </c>
      <c r="M9" s="75" t="str">
        <f>IFERROR(INDEX(KvantifierbarNytta[År 9],MATCH($B9,KvantifierbarNytta[[ID]:[ID]],0)),"")</f>
        <v/>
      </c>
      <c r="N9" s="75" t="str">
        <f>IFERROR(INDEX(KvantifierbarNytta[År 10],MATCH($B9,KvantifierbarNytta[[ID]:[ID]],0)),"")</f>
        <v/>
      </c>
      <c r="O9" s="76" t="str">
        <f>IFERROR(INDEX(KvantifierbarNytta[Totalt värde över tidsperioden tkr],MATCH($B9,KvantifierbarNytta[[ID]:[ID]],0)),"")</f>
        <v/>
      </c>
    </row>
    <row r="10" spans="2:33" x14ac:dyDescent="0.3">
      <c r="B10" s="102" t="str" cm="1">
        <f t="array" ref="B10">IFERROR(INDEX(KvantifierbarNytta[ID],SMALL(IF(((NOT(ISBLANK(KvantifierbarNytta[Typ av intressent])))*(KvantifierbarNytta[Typ av intressent]="Statlig myndighet")),ROW(KvantifierbarNytta[Typ av intressent]),""),ROW(B10)-ROW($B$7))-4),"")</f>
        <v/>
      </c>
      <c r="C10" s="74" t="str">
        <f>IFERROR(INDEX(KvantifierbarNytta[Övergripande nytta],MATCH($B10,KvantifierbarNytta[[ID]:[ID]],0)),"")</f>
        <v/>
      </c>
      <c r="D10" s="74" t="str">
        <f>IFERROR(INDEX(KvantifierbarNytta[Typ av intressent],MATCH($B10,KvantifierbarNytta[ID],0)),"")</f>
        <v/>
      </c>
      <c r="E10" s="75" t="str">
        <f>IFERROR(INDEX(KvantifierbarNytta[År 1],MATCH($B10,KvantifierbarNytta[[ID]:[ID]],0)),"")</f>
        <v/>
      </c>
      <c r="F10" s="75" t="str">
        <f>IFERROR(INDEX(KvantifierbarNytta[År 2],MATCH($B10,KvantifierbarNytta[[ID]:[ID]],0)),"")</f>
        <v/>
      </c>
      <c r="G10" s="75" t="str">
        <f>IFERROR(INDEX(KvantifierbarNytta[År 3],MATCH($B10,KvantifierbarNytta[[ID]:[ID]],0)),"")</f>
        <v/>
      </c>
      <c r="H10" s="75" t="str">
        <f>IFERROR(INDEX(KvantifierbarNytta[År 4],MATCH($B10,KvantifierbarNytta[[ID]:[ID]],0)),"")</f>
        <v/>
      </c>
      <c r="I10" s="75" t="str">
        <f>IFERROR(INDEX(KvantifierbarNytta[År 5],MATCH($B10,KvantifierbarNytta[[ID]:[ID]],0)),"")</f>
        <v/>
      </c>
      <c r="J10" s="75" t="str">
        <f>IFERROR(INDEX(KvantifierbarNytta[År 6],MATCH($B10,KvantifierbarNytta[[ID]:[ID]],0)),"")</f>
        <v/>
      </c>
      <c r="K10" s="75" t="str">
        <f>IFERROR(INDEX(KvantifierbarNytta[År 7],MATCH($B10,KvantifierbarNytta[[ID]:[ID]],0)),"")</f>
        <v/>
      </c>
      <c r="L10" s="75" t="str">
        <f>IFERROR(INDEX(KvantifierbarNytta[År 8],MATCH($B10,KvantifierbarNytta[[ID]:[ID]],0)),"")</f>
        <v/>
      </c>
      <c r="M10" s="75" t="str">
        <f>IFERROR(INDEX(KvantifierbarNytta[År 9],MATCH($B10,KvantifierbarNytta[[ID]:[ID]],0)),"")</f>
        <v/>
      </c>
      <c r="N10" s="75" t="str">
        <f>IFERROR(INDEX(KvantifierbarNytta[År 10],MATCH($B10,KvantifierbarNytta[[ID]:[ID]],0)),"")</f>
        <v/>
      </c>
      <c r="O10" s="76" t="str">
        <f>IFERROR(INDEX(KvantifierbarNytta[Totalt värde över tidsperioden tkr],MATCH($B10,KvantifierbarNytta[[ID]:[ID]],0)),"")</f>
        <v/>
      </c>
    </row>
    <row r="11" spans="2:33" x14ac:dyDescent="0.3">
      <c r="B11" s="102" t="str" cm="1">
        <f t="array" ref="B11">IFERROR(INDEX(KvantifierbarNytta[ID],SMALL(IF(((NOT(ISBLANK(KvantifierbarNytta[Typ av intressent])))*(KvantifierbarNytta[Typ av intressent]="Statlig myndighet")),ROW(KvantifierbarNytta[Typ av intressent]),""),ROW(B11)-ROW($B$7))-4),"")</f>
        <v/>
      </c>
      <c r="C11" s="74" t="str">
        <f>IFERROR(INDEX(KvantifierbarNytta[Övergripande nytta],MATCH($B11,KvantifierbarNytta[[ID]:[ID]],0)),"")</f>
        <v/>
      </c>
      <c r="D11" s="74" t="str">
        <f>IFERROR(INDEX(KvantifierbarNytta[Typ av intressent],MATCH($B11,KvantifierbarNytta[ID],0)),"")</f>
        <v/>
      </c>
      <c r="E11" s="75" t="str">
        <f>IFERROR(INDEX(KvantifierbarNytta[År 1],MATCH($B11,KvantifierbarNytta[[ID]:[ID]],0)),"")</f>
        <v/>
      </c>
      <c r="F11" s="75" t="str">
        <f>IFERROR(INDEX(KvantifierbarNytta[År 2],MATCH($B11,KvantifierbarNytta[[ID]:[ID]],0)),"")</f>
        <v/>
      </c>
      <c r="G11" s="75" t="str">
        <f>IFERROR(INDEX(KvantifierbarNytta[År 3],MATCH($B11,KvantifierbarNytta[[ID]:[ID]],0)),"")</f>
        <v/>
      </c>
      <c r="H11" s="75" t="str">
        <f>IFERROR(INDEX(KvantifierbarNytta[År 4],MATCH($B11,KvantifierbarNytta[[ID]:[ID]],0)),"")</f>
        <v/>
      </c>
      <c r="I11" s="75" t="str">
        <f>IFERROR(INDEX(KvantifierbarNytta[År 5],MATCH($B11,KvantifierbarNytta[[ID]:[ID]],0)),"")</f>
        <v/>
      </c>
      <c r="J11" s="75" t="str">
        <f>IFERROR(INDEX(KvantifierbarNytta[År 6],MATCH($B11,KvantifierbarNytta[[ID]:[ID]],0)),"")</f>
        <v/>
      </c>
      <c r="K11" s="75" t="str">
        <f>IFERROR(INDEX(KvantifierbarNytta[År 7],MATCH($B11,KvantifierbarNytta[[ID]:[ID]],0)),"")</f>
        <v/>
      </c>
      <c r="L11" s="75" t="str">
        <f>IFERROR(INDEX(KvantifierbarNytta[År 8],MATCH($B11,KvantifierbarNytta[[ID]:[ID]],0)),"")</f>
        <v/>
      </c>
      <c r="M11" s="75" t="str">
        <f>IFERROR(INDEX(KvantifierbarNytta[År 9],MATCH($B11,KvantifierbarNytta[[ID]:[ID]],0)),"")</f>
        <v/>
      </c>
      <c r="N11" s="75" t="str">
        <f>IFERROR(INDEX(KvantifierbarNytta[År 10],MATCH($B11,KvantifierbarNytta[[ID]:[ID]],0)),"")</f>
        <v/>
      </c>
      <c r="O11" s="76" t="str">
        <f>IFERROR(INDEX(KvantifierbarNytta[Totalt värde över tidsperioden tkr],MATCH($B11,KvantifierbarNytta[[ID]:[ID]],0)),"")</f>
        <v/>
      </c>
    </row>
    <row r="12" spans="2:33" x14ac:dyDescent="0.3">
      <c r="B12" s="102" t="str" cm="1">
        <f t="array" ref="B12">IFERROR(INDEX(KvantifierbarNytta[ID],SMALL(IF(((NOT(ISBLANK(KvantifierbarNytta[Typ av intressent])))*(KvantifierbarNytta[Typ av intressent]="Statlig myndighet")),ROW(KvantifierbarNytta[Typ av intressent]),""),ROW(B12)-ROW($B$7))-4),"")</f>
        <v/>
      </c>
      <c r="C12" s="74" t="str">
        <f>IFERROR(INDEX(KvantifierbarNytta[Övergripande nytta],MATCH($B12,KvantifierbarNytta[[ID]:[ID]],0)),"")</f>
        <v/>
      </c>
      <c r="D12" s="74" t="str">
        <f>IFERROR(INDEX(KvantifierbarNytta[Typ av intressent],MATCH($B12,KvantifierbarNytta[ID],0)),"")</f>
        <v/>
      </c>
      <c r="E12" s="75" t="str">
        <f>IFERROR(INDEX(KvantifierbarNytta[År 1],MATCH($B12,KvantifierbarNytta[[ID]:[ID]],0)),"")</f>
        <v/>
      </c>
      <c r="F12" s="75" t="str">
        <f>IFERROR(INDEX(KvantifierbarNytta[År 2],MATCH($B12,KvantifierbarNytta[[ID]:[ID]],0)),"")</f>
        <v/>
      </c>
      <c r="G12" s="75" t="str">
        <f>IFERROR(INDEX(KvantifierbarNytta[År 3],MATCH($B12,KvantifierbarNytta[[ID]:[ID]],0)),"")</f>
        <v/>
      </c>
      <c r="H12" s="75" t="str">
        <f>IFERROR(INDEX(KvantifierbarNytta[År 4],MATCH($B12,KvantifierbarNytta[[ID]:[ID]],0)),"")</f>
        <v/>
      </c>
      <c r="I12" s="75" t="str">
        <f>IFERROR(INDEX(KvantifierbarNytta[År 5],MATCH($B12,KvantifierbarNytta[[ID]:[ID]],0)),"")</f>
        <v/>
      </c>
      <c r="J12" s="75" t="str">
        <f>IFERROR(INDEX(KvantifierbarNytta[År 6],MATCH($B12,KvantifierbarNytta[[ID]:[ID]],0)),"")</f>
        <v/>
      </c>
      <c r="K12" s="75" t="str">
        <f>IFERROR(INDEX(KvantifierbarNytta[År 7],MATCH($B12,KvantifierbarNytta[[ID]:[ID]],0)),"")</f>
        <v/>
      </c>
      <c r="L12" s="75" t="str">
        <f>IFERROR(INDEX(KvantifierbarNytta[År 8],MATCH($B12,KvantifierbarNytta[[ID]:[ID]],0)),"")</f>
        <v/>
      </c>
      <c r="M12" s="75" t="str">
        <f>IFERROR(INDEX(KvantifierbarNytta[År 9],MATCH($B12,KvantifierbarNytta[[ID]:[ID]],0)),"")</f>
        <v/>
      </c>
      <c r="N12" s="75" t="str">
        <f>IFERROR(INDEX(KvantifierbarNytta[År 10],MATCH($B12,KvantifierbarNytta[[ID]:[ID]],0)),"")</f>
        <v/>
      </c>
      <c r="O12" s="76" t="str">
        <f>IFERROR(INDEX(KvantifierbarNytta[Totalt värde över tidsperioden tkr],MATCH($B12,KvantifierbarNytta[[ID]:[ID]],0)),"")</f>
        <v/>
      </c>
    </row>
    <row r="13" spans="2:33" x14ac:dyDescent="0.3">
      <c r="B13" s="102" t="str" cm="1">
        <f t="array" ref="B13">IFERROR(INDEX(KvantifierbarNytta[ID],SMALL(IF(((NOT(ISBLANK(KvantifierbarNytta[Typ av intressent])))*(KvantifierbarNytta[Typ av intressent]="Statlig myndighet")),ROW(KvantifierbarNytta[Typ av intressent]),""),ROW(B13)-ROW($B$7))-4),"")</f>
        <v/>
      </c>
      <c r="C13" s="74" t="str">
        <f>IFERROR(INDEX(KvantifierbarNytta[Övergripande nytta],MATCH($B13,KvantifierbarNytta[[ID]:[ID]],0)),"")</f>
        <v/>
      </c>
      <c r="D13" s="74" t="str">
        <f>IFERROR(INDEX(KvantifierbarNytta[Typ av intressent],MATCH($B13,KvantifierbarNytta[ID],0)),"")</f>
        <v/>
      </c>
      <c r="E13" s="75" t="str">
        <f>IFERROR(INDEX(KvantifierbarNytta[År 1],MATCH($B13,KvantifierbarNytta[[ID]:[ID]],0)),"")</f>
        <v/>
      </c>
      <c r="F13" s="75" t="str">
        <f>IFERROR(INDEX(KvantifierbarNytta[År 2],MATCH($B13,KvantifierbarNytta[[ID]:[ID]],0)),"")</f>
        <v/>
      </c>
      <c r="G13" s="75" t="str">
        <f>IFERROR(INDEX(KvantifierbarNytta[År 3],MATCH($B13,KvantifierbarNytta[[ID]:[ID]],0)),"")</f>
        <v/>
      </c>
      <c r="H13" s="75" t="str">
        <f>IFERROR(INDEX(KvantifierbarNytta[År 4],MATCH($B13,KvantifierbarNytta[[ID]:[ID]],0)),"")</f>
        <v/>
      </c>
      <c r="I13" s="75" t="str">
        <f>IFERROR(INDEX(KvantifierbarNytta[År 5],MATCH($B13,KvantifierbarNytta[[ID]:[ID]],0)),"")</f>
        <v/>
      </c>
      <c r="J13" s="75" t="str">
        <f>IFERROR(INDEX(KvantifierbarNytta[År 6],MATCH($B13,KvantifierbarNytta[[ID]:[ID]],0)),"")</f>
        <v/>
      </c>
      <c r="K13" s="75" t="str">
        <f>IFERROR(INDEX(KvantifierbarNytta[År 7],MATCH($B13,KvantifierbarNytta[[ID]:[ID]],0)),"")</f>
        <v/>
      </c>
      <c r="L13" s="75" t="str">
        <f>IFERROR(INDEX(KvantifierbarNytta[År 8],MATCH($B13,KvantifierbarNytta[[ID]:[ID]],0)),"")</f>
        <v/>
      </c>
      <c r="M13" s="75" t="str">
        <f>IFERROR(INDEX(KvantifierbarNytta[År 9],MATCH($B13,KvantifierbarNytta[[ID]:[ID]],0)),"")</f>
        <v/>
      </c>
      <c r="N13" s="75" t="str">
        <f>IFERROR(INDEX(KvantifierbarNytta[År 10],MATCH($B13,KvantifierbarNytta[[ID]:[ID]],0)),"")</f>
        <v/>
      </c>
      <c r="O13" s="76" t="str">
        <f>IFERROR(INDEX(KvantifierbarNytta[Totalt värde över tidsperioden tkr],MATCH($B13,KvantifierbarNytta[[ID]:[ID]],0)),"")</f>
        <v/>
      </c>
    </row>
    <row r="14" spans="2:33" x14ac:dyDescent="0.3">
      <c r="B14" s="102" t="str" cm="1">
        <f t="array" ref="B14">IFERROR(INDEX(KvantifierbarNytta[ID],SMALL(IF(((NOT(ISBLANK(KvantifierbarNytta[Typ av intressent])))*(KvantifierbarNytta[Typ av intressent]="Statlig myndighet")),ROW(KvantifierbarNytta[Typ av intressent]),""),ROW(B14)-ROW($B$7))-4),"")</f>
        <v/>
      </c>
      <c r="C14" s="74" t="str">
        <f>IFERROR(INDEX(KvantifierbarNytta[Övergripande nytta],MATCH($B14,KvantifierbarNytta[[ID]:[ID]],0)),"")</f>
        <v/>
      </c>
      <c r="D14" s="74" t="str">
        <f>IFERROR(INDEX(KvantifierbarNytta[Typ av intressent],MATCH($B14,KvantifierbarNytta[ID],0)),"")</f>
        <v/>
      </c>
      <c r="E14" s="75" t="str">
        <f>IFERROR(INDEX(KvantifierbarNytta[År 1],MATCH($B14,KvantifierbarNytta[[ID]:[ID]],0)),"")</f>
        <v/>
      </c>
      <c r="F14" s="75" t="str">
        <f>IFERROR(INDEX(KvantifierbarNytta[År 2],MATCH($B14,KvantifierbarNytta[[ID]:[ID]],0)),"")</f>
        <v/>
      </c>
      <c r="G14" s="75" t="str">
        <f>IFERROR(INDEX(KvantifierbarNytta[År 3],MATCH($B14,KvantifierbarNytta[[ID]:[ID]],0)),"")</f>
        <v/>
      </c>
      <c r="H14" s="75" t="str">
        <f>IFERROR(INDEX(KvantifierbarNytta[År 4],MATCH($B14,KvantifierbarNytta[[ID]:[ID]],0)),"")</f>
        <v/>
      </c>
      <c r="I14" s="75" t="str">
        <f>IFERROR(INDEX(KvantifierbarNytta[År 5],MATCH($B14,KvantifierbarNytta[[ID]:[ID]],0)),"")</f>
        <v/>
      </c>
      <c r="J14" s="75" t="str">
        <f>IFERROR(INDEX(KvantifierbarNytta[År 6],MATCH($B14,KvantifierbarNytta[[ID]:[ID]],0)),"")</f>
        <v/>
      </c>
      <c r="K14" s="75" t="str">
        <f>IFERROR(INDEX(KvantifierbarNytta[År 7],MATCH($B14,KvantifierbarNytta[[ID]:[ID]],0)),"")</f>
        <v/>
      </c>
      <c r="L14" s="75" t="str">
        <f>IFERROR(INDEX(KvantifierbarNytta[År 8],MATCH($B14,KvantifierbarNytta[[ID]:[ID]],0)),"")</f>
        <v/>
      </c>
      <c r="M14" s="75" t="str">
        <f>IFERROR(INDEX(KvantifierbarNytta[År 9],MATCH($B14,KvantifierbarNytta[[ID]:[ID]],0)),"")</f>
        <v/>
      </c>
      <c r="N14" s="75" t="str">
        <f>IFERROR(INDEX(KvantifierbarNytta[År 10],MATCH($B14,KvantifierbarNytta[[ID]:[ID]],0)),"")</f>
        <v/>
      </c>
      <c r="O14" s="76" t="str">
        <f>IFERROR(INDEX(KvantifierbarNytta[Totalt värde över tidsperioden tkr],MATCH($B14,KvantifierbarNytta[[ID]:[ID]],0)),"")</f>
        <v/>
      </c>
    </row>
    <row r="15" spans="2:33" x14ac:dyDescent="0.3">
      <c r="B15" s="103" t="str" cm="1">
        <f t="array" ref="B15">IFERROR(INDEX(KvantifierbarNytta[ID],SMALL(IF(((NOT(ISBLANK(KvantifierbarNytta[Typ av intressent])))*(KvantifierbarNytta[Typ av intressent]="Statlig myndighet")),ROW(KvantifierbarNytta[Typ av intressent]),""),ROW(B15)-ROW($B$7))-4),"")</f>
        <v/>
      </c>
      <c r="C15" s="74" t="str">
        <f>IFERROR(INDEX(KvantifierbarNytta[Övergripande nytta],MATCH($B15,KvantifierbarNytta[[ID]:[ID]],0)),"")</f>
        <v/>
      </c>
      <c r="D15" s="74" t="str">
        <f>IFERROR(INDEX(KvantifierbarNytta[Typ av intressent],MATCH($B15,KvantifierbarNytta[ID],0)),"")</f>
        <v/>
      </c>
      <c r="E15" s="75" t="str">
        <f>IFERROR(INDEX(KvantifierbarNytta[År 1],MATCH($B15,KvantifierbarNytta[[ID]:[ID]],0)),"")</f>
        <v/>
      </c>
      <c r="F15" s="75" t="str">
        <f>IFERROR(INDEX(KvantifierbarNytta[År 2],MATCH($B15,KvantifierbarNytta[[ID]:[ID]],0)),"")</f>
        <v/>
      </c>
      <c r="G15" s="75" t="str">
        <f>IFERROR(INDEX(KvantifierbarNytta[År 3],MATCH($B15,KvantifierbarNytta[[ID]:[ID]],0)),"")</f>
        <v/>
      </c>
      <c r="H15" s="75" t="str">
        <f>IFERROR(INDEX(KvantifierbarNytta[År 4],MATCH($B15,KvantifierbarNytta[[ID]:[ID]],0)),"")</f>
        <v/>
      </c>
      <c r="I15" s="75" t="str">
        <f>IFERROR(INDEX(KvantifierbarNytta[År 5],MATCH($B15,KvantifierbarNytta[[ID]:[ID]],0)),"")</f>
        <v/>
      </c>
      <c r="J15" s="75" t="str">
        <f>IFERROR(INDEX(KvantifierbarNytta[År 6],MATCH($B15,KvantifierbarNytta[[ID]:[ID]],0)),"")</f>
        <v/>
      </c>
      <c r="K15" s="75" t="str">
        <f>IFERROR(INDEX(KvantifierbarNytta[År 7],MATCH($B15,KvantifierbarNytta[[ID]:[ID]],0)),"")</f>
        <v/>
      </c>
      <c r="L15" s="75" t="str">
        <f>IFERROR(INDEX(KvantifierbarNytta[År 8],MATCH($B15,KvantifierbarNytta[[ID]:[ID]],0)),"")</f>
        <v/>
      </c>
      <c r="M15" s="75" t="str">
        <f>IFERROR(INDEX(KvantifierbarNytta[År 9],MATCH($B15,KvantifierbarNytta[[ID]:[ID]],0)),"")</f>
        <v/>
      </c>
      <c r="N15" s="75" t="str">
        <f>IFERROR(INDEX(KvantifierbarNytta[År 10],MATCH($B15,KvantifierbarNytta[[ID]:[ID]],0)),"")</f>
        <v/>
      </c>
      <c r="O15" s="76" t="str">
        <f>IFERROR(INDEX(KvantifierbarNytta[Totalt värde över tidsperioden tkr],MATCH($B15,KvantifierbarNytta[[ID]:[ID]],0)),"")</f>
        <v/>
      </c>
    </row>
    <row r="16" spans="2:33" x14ac:dyDescent="0.3">
      <c r="B16" s="103" t="str" cm="1">
        <f t="array" ref="B16">IFERROR(INDEX(KvantifierbarNytta[ID],SMALL(IF(((NOT(ISBLANK(KvantifierbarNytta[Typ av intressent])))*(KvantifierbarNytta[Typ av intressent]="Statlig myndighet")),ROW(KvantifierbarNytta[Typ av intressent]),""),ROW(B16)-ROW($B$7))-4),"")</f>
        <v/>
      </c>
      <c r="C16" s="74" t="str">
        <f>IFERROR(INDEX(KvantifierbarNytta[Övergripande nytta],MATCH($B16,KvantifierbarNytta[[ID]:[ID]],0)),"")</f>
        <v/>
      </c>
      <c r="D16" s="74" t="str">
        <f>IFERROR(INDEX(KvantifierbarNytta[Typ av intressent],MATCH($B16,KvantifierbarNytta[ID],0)),"")</f>
        <v/>
      </c>
      <c r="E16" s="75" t="str">
        <f>IFERROR(INDEX(KvantifierbarNytta[År 1],MATCH($B16,KvantifierbarNytta[[ID]:[ID]],0)),"")</f>
        <v/>
      </c>
      <c r="F16" s="75" t="str">
        <f>IFERROR(INDEX(KvantifierbarNytta[År 2],MATCH($B16,KvantifierbarNytta[[ID]:[ID]],0)),"")</f>
        <v/>
      </c>
      <c r="G16" s="75" t="str">
        <f>IFERROR(INDEX(KvantifierbarNytta[År 3],MATCH($B16,KvantifierbarNytta[[ID]:[ID]],0)),"")</f>
        <v/>
      </c>
      <c r="H16" s="75" t="str">
        <f>IFERROR(INDEX(KvantifierbarNytta[År 4],MATCH($B16,KvantifierbarNytta[[ID]:[ID]],0)),"")</f>
        <v/>
      </c>
      <c r="I16" s="75" t="str">
        <f>IFERROR(INDEX(KvantifierbarNytta[År 5],MATCH($B16,KvantifierbarNytta[[ID]:[ID]],0)),"")</f>
        <v/>
      </c>
      <c r="J16" s="75" t="str">
        <f>IFERROR(INDEX(KvantifierbarNytta[År 6],MATCH($B16,KvantifierbarNytta[[ID]:[ID]],0)),"")</f>
        <v/>
      </c>
      <c r="K16" s="75" t="str">
        <f>IFERROR(INDEX(KvantifierbarNytta[År 7],MATCH($B16,KvantifierbarNytta[[ID]:[ID]],0)),"")</f>
        <v/>
      </c>
      <c r="L16" s="75" t="str">
        <f>IFERROR(INDEX(KvantifierbarNytta[År 8],MATCH($B16,KvantifierbarNytta[[ID]:[ID]],0)),"")</f>
        <v/>
      </c>
      <c r="M16" s="75" t="str">
        <f>IFERROR(INDEX(KvantifierbarNytta[År 9],MATCH($B16,KvantifierbarNytta[[ID]:[ID]],0)),"")</f>
        <v/>
      </c>
      <c r="N16" s="75" t="str">
        <f>IFERROR(INDEX(KvantifierbarNytta[År 10],MATCH($B16,KvantifierbarNytta[[ID]:[ID]],0)),"")</f>
        <v/>
      </c>
      <c r="O16" s="76" t="str">
        <f>IFERROR(INDEX(KvantifierbarNytta[Totalt värde över tidsperioden tkr],MATCH($B16,KvantifierbarNytta[[ID]:[ID]],0)),"")</f>
        <v/>
      </c>
    </row>
    <row r="17" spans="2:16" x14ac:dyDescent="0.3">
      <c r="B17" s="100" t="str" cm="1">
        <f t="array" ref="B17">IFERROR(INDEX(KvantifierbarNytta[ID],SMALL(IF(((NOT(ISBLANK(KvantifierbarNytta[Typ av intressent])))*(KvantifierbarNytta[Typ av intressent]="Statlig myndighet")),ROW(KvantifierbarNytta[Typ av intressent]),""),ROW(B17)-ROW($B$7))-4),"")</f>
        <v/>
      </c>
      <c r="C17" s="77" t="str">
        <f>IFERROR(INDEX(KvantifierbarNytta[Övergripande nytta],MATCH($B17,KvantifierbarNytta[[ID]:[ID]],0)),"")</f>
        <v/>
      </c>
      <c r="D17" s="77" t="str">
        <f>IFERROR(INDEX(KvantifierbarNytta[Typ av intressent],MATCH($B17,KvantifierbarNytta[ID],0)),"")</f>
        <v/>
      </c>
      <c r="E17" s="75" t="str">
        <f>IFERROR(INDEX(KvantifierbarNytta[År 1],MATCH($B17,KvantifierbarNytta[[ID]:[ID]],0)),"")</f>
        <v/>
      </c>
      <c r="F17" s="75" t="str">
        <f>IFERROR(INDEX(KvantifierbarNytta[År 2],MATCH($B17,KvantifierbarNytta[[ID]:[ID]],0)),"")</f>
        <v/>
      </c>
      <c r="G17" s="75" t="str">
        <f>IFERROR(INDEX(KvantifierbarNytta[År 3],MATCH($B17,KvantifierbarNytta[[ID]:[ID]],0)),"")</f>
        <v/>
      </c>
      <c r="H17" s="75" t="str">
        <f>IFERROR(INDEX(KvantifierbarNytta[År 4],MATCH($B17,KvantifierbarNytta[[ID]:[ID]],0)),"")</f>
        <v/>
      </c>
      <c r="I17" s="75" t="str">
        <f>IFERROR(INDEX(KvantifierbarNytta[År 5],MATCH($B17,KvantifierbarNytta[[ID]:[ID]],0)),"")</f>
        <v/>
      </c>
      <c r="J17" s="75" t="str">
        <f>IFERROR(INDEX(KvantifierbarNytta[År 6],MATCH($B17,KvantifierbarNytta[[ID]:[ID]],0)),"")</f>
        <v/>
      </c>
      <c r="K17" s="75" t="str">
        <f>IFERROR(INDEX(KvantifierbarNytta[År 7],MATCH($B17,KvantifierbarNytta[[ID]:[ID]],0)),"")</f>
        <v/>
      </c>
      <c r="L17" s="75" t="str">
        <f>IFERROR(INDEX(KvantifierbarNytta[År 8],MATCH($B17,KvantifierbarNytta[[ID]:[ID]],0)),"")</f>
        <v/>
      </c>
      <c r="M17" s="75" t="str">
        <f>IFERROR(INDEX(KvantifierbarNytta[År 9],MATCH($B17,KvantifierbarNytta[[ID]:[ID]],0)),"")</f>
        <v/>
      </c>
      <c r="N17" s="75" t="str">
        <f>IFERROR(INDEX(KvantifierbarNytta[År 10],MATCH($B17,KvantifierbarNytta[[ID]:[ID]],0)),"")</f>
        <v/>
      </c>
      <c r="O17" s="78" t="str">
        <f>IFERROR(INDEX(KvantifierbarNytta[Totalt värde över tidsperioden tkr],MATCH($B17,KvantifierbarNytta[[ID]:[ID]],0)),"")</f>
        <v/>
      </c>
    </row>
    <row r="18" spans="2:16" x14ac:dyDescent="0.3">
      <c r="B18" s="79"/>
      <c r="C18" s="105" t="s">
        <v>183</v>
      </c>
      <c r="D18" s="106"/>
      <c r="E18" s="80">
        <f t="shared" ref="E18:O18" si="1">SUM(E8:E17)</f>
        <v>0</v>
      </c>
      <c r="F18" s="81">
        <f t="shared" si="1"/>
        <v>0</v>
      </c>
      <c r="G18" s="81">
        <f t="shared" si="1"/>
        <v>0</v>
      </c>
      <c r="H18" s="81">
        <f t="shared" si="1"/>
        <v>0</v>
      </c>
      <c r="I18" s="81">
        <f t="shared" si="1"/>
        <v>0</v>
      </c>
      <c r="J18" s="81">
        <f t="shared" si="1"/>
        <v>0</v>
      </c>
      <c r="K18" s="81">
        <f t="shared" si="1"/>
        <v>0</v>
      </c>
      <c r="L18" s="81">
        <f t="shared" si="1"/>
        <v>0</v>
      </c>
      <c r="M18" s="81">
        <f t="shared" si="1"/>
        <v>0</v>
      </c>
      <c r="N18" s="81">
        <f t="shared" si="1"/>
        <v>0</v>
      </c>
      <c r="O18" s="82">
        <f t="shared" si="1"/>
        <v>0</v>
      </c>
    </row>
    <row r="21" spans="2:16" ht="23" x14ac:dyDescent="0.5">
      <c r="B21" s="66" t="s">
        <v>185</v>
      </c>
    </row>
    <row r="23" spans="2:16" x14ac:dyDescent="0.3">
      <c r="B23" s="107" t="s">
        <v>9</v>
      </c>
      <c r="C23" s="108" t="s">
        <v>46</v>
      </c>
      <c r="D23" s="108" t="s">
        <v>165</v>
      </c>
      <c r="E23" s="109">
        <f>Startår</f>
        <v>2023</v>
      </c>
      <c r="F23" s="109">
        <f>E23+1</f>
        <v>2024</v>
      </c>
      <c r="G23" s="109">
        <f t="shared" ref="G23:N23" si="2">F23+1</f>
        <v>2025</v>
      </c>
      <c r="H23" s="109">
        <f t="shared" si="2"/>
        <v>2026</v>
      </c>
      <c r="I23" s="109">
        <f t="shared" si="2"/>
        <v>2027</v>
      </c>
      <c r="J23" s="109">
        <f t="shared" si="2"/>
        <v>2028</v>
      </c>
      <c r="K23" s="109">
        <f t="shared" si="2"/>
        <v>2029</v>
      </c>
      <c r="L23" s="109">
        <f t="shared" si="2"/>
        <v>2030</v>
      </c>
      <c r="M23" s="109">
        <f t="shared" si="2"/>
        <v>2031</v>
      </c>
      <c r="N23" s="109">
        <f t="shared" si="2"/>
        <v>2032</v>
      </c>
      <c r="O23" s="110" t="s">
        <v>183</v>
      </c>
    </row>
    <row r="24" spans="2:16" x14ac:dyDescent="0.3">
      <c r="B24" s="101" t="str" cm="1">
        <f t="array" ref="B24">IFERROR(INDEX(KvantifierbaraKostnader[ID],SMALL(IF((NOT(ISBLANK(KvantifierbaraKostnader[Typ av intressent])))*(KvantifierbaraKostnader[Typ av intressent]="Statlig myndighet"),ROW(KvantifierbaraKostnader[Typ av intressent]),""),ROW(B24)-ROW($B$23))-4),"")</f>
        <v/>
      </c>
      <c r="C24" s="71" t="str">
        <f>IFERROR(INDEX(KvantifierbaraKostnader[[Kostnadstyp ]],MATCH($B24,KvantifierbaraKostnader[ID],0)),"")</f>
        <v/>
      </c>
      <c r="D24" s="71" t="str">
        <f>IFERROR(INDEX(KvantifierbaraKostnader[Typ av intressent],MATCH($B24,KvantifierbaraKostnader[ID],0)),"")</f>
        <v/>
      </c>
      <c r="E24" s="72" t="str">
        <f>IFERROR(INDEX(KvantifierbaraKostnader[År 1],MATCH($B24,KvantifierbaraKostnader[[ID]:[ID]],0)),"")</f>
        <v/>
      </c>
      <c r="F24" s="72" t="str">
        <f>IFERROR(INDEX(KvantifierbaraKostnader[År 2],MATCH($B24,KvantifierbaraKostnader[[ID]:[ID]],0)),"")</f>
        <v/>
      </c>
      <c r="G24" s="72" t="str">
        <f>IFERROR(INDEX(KvantifierbaraKostnader[År 3],MATCH($B24,KvantifierbaraKostnader[[ID]:[ID]],0)),"")</f>
        <v/>
      </c>
      <c r="H24" s="72" t="str">
        <f>IFERROR(INDEX(KvantifierbaraKostnader[År 4],MATCH($B24,KvantifierbaraKostnader[[ID]:[ID]],0)),"")</f>
        <v/>
      </c>
      <c r="I24" s="72" t="str">
        <f>IFERROR(INDEX(KvantifierbaraKostnader[År 5],MATCH($B24,KvantifierbaraKostnader[[ID]:[ID]],0)),"")</f>
        <v/>
      </c>
      <c r="J24" s="72" t="str">
        <f>IFERROR(INDEX(KvantifierbaraKostnader[År 6],MATCH($B24,KvantifierbaraKostnader[[ID]:[ID]],0)),"")</f>
        <v/>
      </c>
      <c r="K24" s="72" t="str">
        <f>IFERROR(INDEX(KvantifierbaraKostnader[År 7],MATCH($B24,KvantifierbaraKostnader[[ID]:[ID]],0)),"")</f>
        <v/>
      </c>
      <c r="L24" s="72" t="str">
        <f>IFERROR(INDEX(KvantifierbaraKostnader[År 8],MATCH($B24,KvantifierbaraKostnader[[ID]:[ID]],0)),"")</f>
        <v/>
      </c>
      <c r="M24" s="72" t="str">
        <f>IFERROR(INDEX(KvantifierbaraKostnader[År 9],MATCH($B24,KvantifierbaraKostnader[[ID]:[ID]],0)),"")</f>
        <v/>
      </c>
      <c r="N24" s="72" t="str">
        <f>IFERROR(INDEX(KvantifierbaraKostnader[År 10],MATCH($B24,KvantifierbaraKostnader[[ID]:[ID]],0)),"")</f>
        <v/>
      </c>
      <c r="O24" s="73" t="str">
        <f>IFERROR(INDEX(KvantifierbaraKostnader[Total kostnad över tidsperioden tkr],MATCH($B24,KvantifierbaraKostnader[[ID]:[ID]],0)),"")</f>
        <v/>
      </c>
    </row>
    <row r="25" spans="2:16" x14ac:dyDescent="0.3">
      <c r="B25" s="103" t="str" cm="1">
        <f t="array" ref="B25">IFERROR(INDEX(KvantifierbaraKostnader[ID],SMALL(IF((NOT(ISBLANK(KvantifierbaraKostnader[Typ av intressent])))*(KvantifierbaraKostnader[Typ av intressent]="Statlig myndighet"),ROW(KvantifierbaraKostnader[Typ av intressent]),""),ROW(B25)-ROW($B$23))-4),"")</f>
        <v/>
      </c>
      <c r="C25" s="74" t="str">
        <f>IFERROR(INDEX(KvantifierbaraKostnader[[Kostnadstyp ]],MATCH($B25,KvantifierbaraKostnader[ID],0)),"")</f>
        <v/>
      </c>
      <c r="D25" s="74" t="str">
        <f>IFERROR(INDEX(KvantifierbaraKostnader[Typ av intressent],MATCH($B25,KvantifierbaraKostnader[ID],0)),"")</f>
        <v/>
      </c>
      <c r="E25" s="75" t="str">
        <f>IFERROR(INDEX(KvantifierbaraKostnader[År 1],MATCH($B25,KvantifierbaraKostnader[[ID]:[ID]],0)),"")</f>
        <v/>
      </c>
      <c r="F25" s="75" t="str">
        <f>IFERROR(INDEX(KvantifierbaraKostnader[År 2],MATCH($B25,KvantifierbaraKostnader[[ID]:[ID]],0)),"")</f>
        <v/>
      </c>
      <c r="G25" s="75" t="str">
        <f>IFERROR(INDEX(KvantifierbaraKostnader[År 3],MATCH($B25,KvantifierbaraKostnader[[ID]:[ID]],0)),"")</f>
        <v/>
      </c>
      <c r="H25" s="75" t="str">
        <f>IFERROR(INDEX(KvantifierbaraKostnader[År 4],MATCH($B25,KvantifierbaraKostnader[[ID]:[ID]],0)),"")</f>
        <v/>
      </c>
      <c r="I25" s="75" t="str">
        <f>IFERROR(INDEX(KvantifierbaraKostnader[År 5],MATCH($B25,KvantifierbaraKostnader[[ID]:[ID]],0)),"")</f>
        <v/>
      </c>
      <c r="J25" s="75" t="str">
        <f>IFERROR(INDEX(KvantifierbaraKostnader[År 6],MATCH($B25,KvantifierbaraKostnader[[ID]:[ID]],0)),"")</f>
        <v/>
      </c>
      <c r="K25" s="75" t="str">
        <f>IFERROR(INDEX(KvantifierbaraKostnader[År 7],MATCH($B25,KvantifierbaraKostnader[[ID]:[ID]],0)),"")</f>
        <v/>
      </c>
      <c r="L25" s="75" t="str">
        <f>IFERROR(INDEX(KvantifierbaraKostnader[År 8],MATCH($B25,KvantifierbaraKostnader[[ID]:[ID]],0)),"")</f>
        <v/>
      </c>
      <c r="M25" s="75" t="str">
        <f>IFERROR(INDEX(KvantifierbaraKostnader[År 9],MATCH($B25,KvantifierbaraKostnader[[ID]:[ID]],0)),"")</f>
        <v/>
      </c>
      <c r="N25" s="75" t="str">
        <f>IFERROR(INDEX(KvantifierbaraKostnader[År 10],MATCH($B25,KvantifierbaraKostnader[[ID]:[ID]],0)),"")</f>
        <v/>
      </c>
      <c r="O25" s="76" t="str">
        <f>IFERROR(INDEX(KvantifierbaraKostnader[Total kostnad över tidsperioden tkr],MATCH($B25,KvantifierbaraKostnader[[ID]:[ID]],0)),"")</f>
        <v/>
      </c>
    </row>
    <row r="26" spans="2:16" x14ac:dyDescent="0.3">
      <c r="B26" s="103" t="str" cm="1">
        <f t="array" ref="B26">IFERROR(INDEX(KvantifierbaraKostnader[ID],SMALL(IF((NOT(ISBLANK(KvantifierbaraKostnader[Typ av intressent])))*(KvantifierbaraKostnader[Typ av intressent]="Statlig myndighet"),ROW(KvantifierbaraKostnader[Typ av intressent]),""),ROW(B26)-ROW($B$23))-4),"")</f>
        <v/>
      </c>
      <c r="C26" s="74" t="str">
        <f>IFERROR(INDEX(KvantifierbaraKostnader[[Kostnadstyp ]],MATCH($B26,KvantifierbaraKostnader[ID],0)),"")</f>
        <v/>
      </c>
      <c r="D26" s="74" t="str">
        <f>IFERROR(INDEX(KvantifierbaraKostnader[Typ av intressent],MATCH($B26,KvantifierbaraKostnader[ID],0)),"")</f>
        <v/>
      </c>
      <c r="E26" s="75" t="str">
        <f>IFERROR(INDEX(KvantifierbaraKostnader[År 1],MATCH($B26,KvantifierbaraKostnader[[ID]:[ID]],0)),"")</f>
        <v/>
      </c>
      <c r="F26" s="75" t="str">
        <f>IFERROR(INDEX(KvantifierbaraKostnader[År 2],MATCH($B26,KvantifierbaraKostnader[[ID]:[ID]],0)),"")</f>
        <v/>
      </c>
      <c r="G26" s="75" t="str">
        <f>IFERROR(INDEX(KvantifierbaraKostnader[År 3],MATCH($B26,KvantifierbaraKostnader[[ID]:[ID]],0)),"")</f>
        <v/>
      </c>
      <c r="H26" s="75" t="str">
        <f>IFERROR(INDEX(KvantifierbaraKostnader[År 4],MATCH($B26,KvantifierbaraKostnader[[ID]:[ID]],0)),"")</f>
        <v/>
      </c>
      <c r="I26" s="75" t="str">
        <f>IFERROR(INDEX(KvantifierbaraKostnader[År 5],MATCH($B26,KvantifierbaraKostnader[[ID]:[ID]],0)),"")</f>
        <v/>
      </c>
      <c r="J26" s="75" t="str">
        <f>IFERROR(INDEX(KvantifierbaraKostnader[År 6],MATCH($B26,KvantifierbaraKostnader[[ID]:[ID]],0)),"")</f>
        <v/>
      </c>
      <c r="K26" s="75" t="str">
        <f>IFERROR(INDEX(KvantifierbaraKostnader[År 7],MATCH($B26,KvantifierbaraKostnader[[ID]:[ID]],0)),"")</f>
        <v/>
      </c>
      <c r="L26" s="75" t="str">
        <f>IFERROR(INDEX(KvantifierbaraKostnader[År 8],MATCH($B26,KvantifierbaraKostnader[[ID]:[ID]],0)),"")</f>
        <v/>
      </c>
      <c r="M26" s="75" t="str">
        <f>IFERROR(INDEX(KvantifierbaraKostnader[År 9],MATCH($B26,KvantifierbaraKostnader[[ID]:[ID]],0)),"")</f>
        <v/>
      </c>
      <c r="N26" s="75" t="str">
        <f>IFERROR(INDEX(KvantifierbaraKostnader[År 10],MATCH($B26,KvantifierbaraKostnader[[ID]:[ID]],0)),"")</f>
        <v/>
      </c>
      <c r="O26" s="76" t="str">
        <f>IFERROR(INDEX(KvantifierbaraKostnader[Total kostnad över tidsperioden tkr],MATCH($B26,KvantifierbaraKostnader[[ID]:[ID]],0)),"")</f>
        <v/>
      </c>
    </row>
    <row r="27" spans="2:16" x14ac:dyDescent="0.3">
      <c r="B27" s="102" t="str" cm="1">
        <f t="array" ref="B27">IFERROR(INDEX(KvantifierbaraKostnader[ID],SMALL(IF((NOT(ISBLANK(KvantifierbaraKostnader[Typ av intressent])))*(KvantifierbaraKostnader[Typ av intressent]="Statlig myndighet"),ROW(KvantifierbaraKostnader[Typ av intressent]),""),ROW(B27)-ROW($B$23))-4),"")</f>
        <v/>
      </c>
      <c r="C27" s="74" t="str">
        <f>IFERROR(INDEX(KvantifierbaraKostnader[[Kostnadstyp ]],MATCH($B27,KvantifierbaraKostnader[ID],0)),"")</f>
        <v/>
      </c>
      <c r="D27" s="74" t="str">
        <f>IFERROR(INDEX(KvantifierbaraKostnader[Typ av intressent],MATCH($B27,KvantifierbaraKostnader[ID],0)),"")</f>
        <v/>
      </c>
      <c r="E27" s="75" t="str">
        <f>IFERROR(INDEX(KvantifierbaraKostnader[År 1],MATCH($B27,KvantifierbaraKostnader[[ID]:[ID]],0)),"")</f>
        <v/>
      </c>
      <c r="F27" s="75" t="str">
        <f>IFERROR(INDEX(KvantifierbaraKostnader[År 2],MATCH($B27,KvantifierbaraKostnader[[ID]:[ID]],0)),"")</f>
        <v/>
      </c>
      <c r="G27" s="75" t="str">
        <f>IFERROR(INDEX(KvantifierbaraKostnader[År 3],MATCH($B27,KvantifierbaraKostnader[[ID]:[ID]],0)),"")</f>
        <v/>
      </c>
      <c r="H27" s="75" t="str">
        <f>IFERROR(INDEX(KvantifierbaraKostnader[År 4],MATCH($B27,KvantifierbaraKostnader[[ID]:[ID]],0)),"")</f>
        <v/>
      </c>
      <c r="I27" s="75" t="str">
        <f>IFERROR(INDEX(KvantifierbaraKostnader[År 5],MATCH($B27,KvantifierbaraKostnader[[ID]:[ID]],0)),"")</f>
        <v/>
      </c>
      <c r="J27" s="75" t="str">
        <f>IFERROR(INDEX(KvantifierbaraKostnader[År 6],MATCH($B27,KvantifierbaraKostnader[[ID]:[ID]],0)),"")</f>
        <v/>
      </c>
      <c r="K27" s="75" t="str">
        <f>IFERROR(INDEX(KvantifierbaraKostnader[År 7],MATCH($B27,KvantifierbaraKostnader[[ID]:[ID]],0)),"")</f>
        <v/>
      </c>
      <c r="L27" s="75" t="str">
        <f>IFERROR(INDEX(KvantifierbaraKostnader[År 8],MATCH($B27,KvantifierbaraKostnader[[ID]:[ID]],0)),"")</f>
        <v/>
      </c>
      <c r="M27" s="75" t="str">
        <f>IFERROR(INDEX(KvantifierbaraKostnader[År 9],MATCH($B27,KvantifierbaraKostnader[[ID]:[ID]],0)),"")</f>
        <v/>
      </c>
      <c r="N27" s="75" t="str">
        <f>IFERROR(INDEX(KvantifierbaraKostnader[År 10],MATCH($B27,KvantifierbaraKostnader[[ID]:[ID]],0)),"")</f>
        <v/>
      </c>
      <c r="O27" s="76" t="str">
        <f>IFERROR(INDEX(KvantifierbaraKostnader[Total kostnad över tidsperioden tkr],MATCH($B27,KvantifierbaraKostnader[[ID]:[ID]],0)),"")</f>
        <v/>
      </c>
    </row>
    <row r="28" spans="2:16" x14ac:dyDescent="0.3">
      <c r="B28" s="103" t="str" cm="1">
        <f t="array" ref="B28">IFERROR(INDEX(KvantifierbaraKostnader[ID],SMALL(IF((NOT(ISBLANK(KvantifierbaraKostnader[Typ av intressent])))*(KvantifierbaraKostnader[Typ av intressent]="Statlig myndighet"),ROW(KvantifierbaraKostnader[Typ av intressent]),""),ROW(B28)-ROW($B$23))-4),"")</f>
        <v/>
      </c>
      <c r="C28" s="74" t="str">
        <f>IFERROR(INDEX(KvantifierbaraKostnader[[Kostnadstyp ]],MATCH($B28,KvantifierbaraKostnader[ID],0)),"")</f>
        <v/>
      </c>
      <c r="D28" s="74" t="str">
        <f>IFERROR(INDEX(KvantifierbaraKostnader[Typ av intressent],MATCH($B28,KvantifierbaraKostnader[ID],0)),"")</f>
        <v/>
      </c>
      <c r="E28" s="75" t="str">
        <f>IFERROR(INDEX(KvantifierbaraKostnader[År 1],MATCH($B28,KvantifierbaraKostnader[[ID]:[ID]],0)),"")</f>
        <v/>
      </c>
      <c r="F28" s="75" t="str">
        <f>IFERROR(INDEX(KvantifierbaraKostnader[År 2],MATCH($B28,KvantifierbaraKostnader[[ID]:[ID]],0)),"")</f>
        <v/>
      </c>
      <c r="G28" s="75" t="str">
        <f>IFERROR(INDEX(KvantifierbaraKostnader[År 3],MATCH($B28,KvantifierbaraKostnader[[ID]:[ID]],0)),"")</f>
        <v/>
      </c>
      <c r="H28" s="75" t="str">
        <f>IFERROR(INDEX(KvantifierbaraKostnader[År 4],MATCH($B28,KvantifierbaraKostnader[[ID]:[ID]],0)),"")</f>
        <v/>
      </c>
      <c r="I28" s="75" t="str">
        <f>IFERROR(INDEX(KvantifierbaraKostnader[År 5],MATCH($B28,KvantifierbaraKostnader[[ID]:[ID]],0)),"")</f>
        <v/>
      </c>
      <c r="J28" s="75" t="str">
        <f>IFERROR(INDEX(KvantifierbaraKostnader[År 6],MATCH($B28,KvantifierbaraKostnader[[ID]:[ID]],0)),"")</f>
        <v/>
      </c>
      <c r="K28" s="75" t="str">
        <f>IFERROR(INDEX(KvantifierbaraKostnader[År 7],MATCH($B28,KvantifierbaraKostnader[[ID]:[ID]],0)),"")</f>
        <v/>
      </c>
      <c r="L28" s="75" t="str">
        <f>IFERROR(INDEX(KvantifierbaraKostnader[År 8],MATCH($B28,KvantifierbaraKostnader[[ID]:[ID]],0)),"")</f>
        <v/>
      </c>
      <c r="M28" s="75" t="str">
        <f>IFERROR(INDEX(KvantifierbaraKostnader[År 9],MATCH($B28,KvantifierbaraKostnader[[ID]:[ID]],0)),"")</f>
        <v/>
      </c>
      <c r="N28" s="75" t="str">
        <f>IFERROR(INDEX(KvantifierbaraKostnader[År 10],MATCH($B28,KvantifierbaraKostnader[[ID]:[ID]],0)),"")</f>
        <v/>
      </c>
      <c r="O28" s="76" t="str">
        <f>IFERROR(INDEX(KvantifierbaraKostnader[Total kostnad över tidsperioden tkr],MATCH($B28,KvantifierbaraKostnader[[ID]:[ID]],0)),"")</f>
        <v/>
      </c>
    </row>
    <row r="29" spans="2:16" x14ac:dyDescent="0.3">
      <c r="B29" s="103" t="str" cm="1">
        <f t="array" ref="B29">IFERROR(INDEX(KvantifierbaraKostnader[ID],SMALL(IF((NOT(ISBLANK(KvantifierbaraKostnader[Typ av intressent])))*(KvantifierbaraKostnader[Typ av intressent]="Statlig myndighet"),ROW(KvantifierbaraKostnader[Typ av intressent]),""),ROW(B29)-ROW($B$23))-4),"")</f>
        <v/>
      </c>
      <c r="C29" s="74" t="str">
        <f>IFERROR(INDEX(KvantifierbaraKostnader[[Kostnadstyp ]],MATCH($B29,KvantifierbaraKostnader[ID],0)),"")</f>
        <v/>
      </c>
      <c r="D29" s="74" t="str">
        <f>IFERROR(INDEX(KvantifierbaraKostnader[Typ av intressent],MATCH($B29,KvantifierbaraKostnader[ID],0)),"")</f>
        <v/>
      </c>
      <c r="E29" s="75" t="str">
        <f>IFERROR(INDEX(KvantifierbaraKostnader[År 1],MATCH($B29,KvantifierbaraKostnader[[ID]:[ID]],0)),"")</f>
        <v/>
      </c>
      <c r="F29" s="75" t="str">
        <f>IFERROR(INDEX(KvantifierbaraKostnader[År 2],MATCH($B29,KvantifierbaraKostnader[[ID]:[ID]],0)),"")</f>
        <v/>
      </c>
      <c r="G29" s="75" t="str">
        <f>IFERROR(INDEX(KvantifierbaraKostnader[År 3],MATCH($B29,KvantifierbaraKostnader[[ID]:[ID]],0)),"")</f>
        <v/>
      </c>
      <c r="H29" s="75" t="str">
        <f>IFERROR(INDEX(KvantifierbaraKostnader[År 4],MATCH($B29,KvantifierbaraKostnader[[ID]:[ID]],0)),"")</f>
        <v/>
      </c>
      <c r="I29" s="75" t="str">
        <f>IFERROR(INDEX(KvantifierbaraKostnader[År 5],MATCH($B29,KvantifierbaraKostnader[[ID]:[ID]],0)),"")</f>
        <v/>
      </c>
      <c r="J29" s="75" t="str">
        <f>IFERROR(INDEX(KvantifierbaraKostnader[År 6],MATCH($B29,KvantifierbaraKostnader[[ID]:[ID]],0)),"")</f>
        <v/>
      </c>
      <c r="K29" s="75" t="str">
        <f>IFERROR(INDEX(KvantifierbaraKostnader[År 7],MATCH($B29,KvantifierbaraKostnader[[ID]:[ID]],0)),"")</f>
        <v/>
      </c>
      <c r="L29" s="75" t="str">
        <f>IFERROR(INDEX(KvantifierbaraKostnader[År 8],MATCH($B29,KvantifierbaraKostnader[[ID]:[ID]],0)),"")</f>
        <v/>
      </c>
      <c r="M29" s="75" t="str">
        <f>IFERROR(INDEX(KvantifierbaraKostnader[År 9],MATCH($B29,KvantifierbaraKostnader[[ID]:[ID]],0)),"")</f>
        <v/>
      </c>
      <c r="N29" s="75" t="str">
        <f>IFERROR(INDEX(KvantifierbaraKostnader[År 10],MATCH($B29,KvantifierbaraKostnader[[ID]:[ID]],0)),"")</f>
        <v/>
      </c>
      <c r="O29" s="76" t="str">
        <f>IFERROR(INDEX(KvantifierbaraKostnader[Total kostnad över tidsperioden tkr],MATCH($B29,KvantifierbaraKostnader[[ID]:[ID]],0)),"")</f>
        <v/>
      </c>
    </row>
    <row r="30" spans="2:16" x14ac:dyDescent="0.3">
      <c r="B30" s="103" t="str" cm="1">
        <f t="array" ref="B30">IFERROR(INDEX(KvantifierbaraKostnader[ID],SMALL(IF((NOT(ISBLANK(KvantifierbaraKostnader[Typ av intressent])))*(KvantifierbaraKostnader[Typ av intressent]="Statlig myndighet"),ROW(KvantifierbaraKostnader[Typ av intressent]),""),ROW(B30)-ROW($B$23))-4),"")</f>
        <v/>
      </c>
      <c r="C30" s="74" t="str">
        <f>IFERROR(INDEX(KvantifierbaraKostnader[[Kostnadstyp ]],MATCH($B30,KvantifierbaraKostnader[ID],0)),"")</f>
        <v/>
      </c>
      <c r="D30" s="74" t="str">
        <f>IFERROR(INDEX(KvantifierbaraKostnader[Typ av intressent],MATCH($B30,KvantifierbaraKostnader[ID],0)),"")</f>
        <v/>
      </c>
      <c r="E30" s="75" t="str">
        <f>IFERROR(INDEX(KvantifierbaraKostnader[År 1],MATCH($B30,KvantifierbaraKostnader[[ID]:[ID]],0)),"")</f>
        <v/>
      </c>
      <c r="F30" s="75" t="str">
        <f>IFERROR(INDEX(KvantifierbaraKostnader[År 2],MATCH($B30,KvantifierbaraKostnader[[ID]:[ID]],0)),"")</f>
        <v/>
      </c>
      <c r="G30" s="75" t="str">
        <f>IFERROR(INDEX(KvantifierbaraKostnader[År 3],MATCH($B30,KvantifierbaraKostnader[[ID]:[ID]],0)),"")</f>
        <v/>
      </c>
      <c r="H30" s="75" t="str">
        <f>IFERROR(INDEX(KvantifierbaraKostnader[År 4],MATCH($B30,KvantifierbaraKostnader[[ID]:[ID]],0)),"")</f>
        <v/>
      </c>
      <c r="I30" s="75" t="str">
        <f>IFERROR(INDEX(KvantifierbaraKostnader[År 5],MATCH($B30,KvantifierbaraKostnader[[ID]:[ID]],0)),"")</f>
        <v/>
      </c>
      <c r="J30" s="75" t="str">
        <f>IFERROR(INDEX(KvantifierbaraKostnader[År 6],MATCH($B30,KvantifierbaraKostnader[[ID]:[ID]],0)),"")</f>
        <v/>
      </c>
      <c r="K30" s="75" t="str">
        <f>IFERROR(INDEX(KvantifierbaraKostnader[År 7],MATCH($B30,KvantifierbaraKostnader[[ID]:[ID]],0)),"")</f>
        <v/>
      </c>
      <c r="L30" s="75" t="str">
        <f>IFERROR(INDEX(KvantifierbaraKostnader[År 8],MATCH($B30,KvantifierbaraKostnader[[ID]:[ID]],0)),"")</f>
        <v/>
      </c>
      <c r="M30" s="75" t="str">
        <f>IFERROR(INDEX(KvantifierbaraKostnader[År 9],MATCH($B30,KvantifierbaraKostnader[[ID]:[ID]],0)),"")</f>
        <v/>
      </c>
      <c r="N30" s="75" t="str">
        <f>IFERROR(INDEX(KvantifierbaraKostnader[År 10],MATCH($B30,KvantifierbaraKostnader[[ID]:[ID]],0)),"")</f>
        <v/>
      </c>
      <c r="O30" s="76" t="str">
        <f>IFERROR(INDEX(KvantifierbaraKostnader[Total kostnad över tidsperioden tkr],MATCH($B30,KvantifierbaraKostnader[[ID]:[ID]],0)),"")</f>
        <v/>
      </c>
    </row>
    <row r="31" spans="2:16" x14ac:dyDescent="0.3">
      <c r="B31" s="103" t="str" cm="1">
        <f t="array" ref="B31">IFERROR(INDEX(KvantifierbaraKostnader[ID],SMALL(IF((NOT(ISBLANK(KvantifierbaraKostnader[Typ av intressent])))*(KvantifierbaraKostnader[Typ av intressent]="Statlig myndighet"),ROW(KvantifierbaraKostnader[Typ av intressent]),""),ROW(B31)-ROW($B$23))-4),"")</f>
        <v/>
      </c>
      <c r="C31" s="74" t="str">
        <f>IFERROR(INDEX(KvantifierbaraKostnader[[Kostnadstyp ]],MATCH($B31,KvantifierbaraKostnader[ID],0)),"")</f>
        <v/>
      </c>
      <c r="D31" s="74" t="str">
        <f>IFERROR(INDEX(KvantifierbaraKostnader[Typ av intressent],MATCH($B31,KvantifierbaraKostnader[ID],0)),"")</f>
        <v/>
      </c>
      <c r="E31" s="75" t="str">
        <f>IFERROR(INDEX(KvantifierbaraKostnader[År 1],MATCH($B31,KvantifierbaraKostnader[[ID]:[ID]],0)),"")</f>
        <v/>
      </c>
      <c r="F31" s="75" t="str">
        <f>IFERROR(INDEX(KvantifierbaraKostnader[År 2],MATCH($B31,KvantifierbaraKostnader[[ID]:[ID]],0)),"")</f>
        <v/>
      </c>
      <c r="G31" s="75" t="str">
        <f>IFERROR(INDEX(KvantifierbaraKostnader[År 3],MATCH($B31,KvantifierbaraKostnader[[ID]:[ID]],0)),"")</f>
        <v/>
      </c>
      <c r="H31" s="75" t="str">
        <f>IFERROR(INDEX(KvantifierbaraKostnader[År 4],MATCH($B31,KvantifierbaraKostnader[[ID]:[ID]],0)),"")</f>
        <v/>
      </c>
      <c r="I31" s="75" t="str">
        <f>IFERROR(INDEX(KvantifierbaraKostnader[År 5],MATCH($B31,KvantifierbaraKostnader[[ID]:[ID]],0)),"")</f>
        <v/>
      </c>
      <c r="J31" s="75" t="str">
        <f>IFERROR(INDEX(KvantifierbaraKostnader[År 6],MATCH($B31,KvantifierbaraKostnader[[ID]:[ID]],0)),"")</f>
        <v/>
      </c>
      <c r="K31" s="75" t="str">
        <f>IFERROR(INDEX(KvantifierbaraKostnader[År 7],MATCH($B31,KvantifierbaraKostnader[[ID]:[ID]],0)),"")</f>
        <v/>
      </c>
      <c r="L31" s="75" t="str">
        <f>IFERROR(INDEX(KvantifierbaraKostnader[År 8],MATCH($B31,KvantifierbaraKostnader[[ID]:[ID]],0)),"")</f>
        <v/>
      </c>
      <c r="M31" s="75" t="str">
        <f>IFERROR(INDEX(KvantifierbaraKostnader[År 9],MATCH($B31,KvantifierbaraKostnader[[ID]:[ID]],0)),"")</f>
        <v/>
      </c>
      <c r="N31" s="75" t="str">
        <f>IFERROR(INDEX(KvantifierbaraKostnader[År 10],MATCH($B31,KvantifierbaraKostnader[[ID]:[ID]],0)),"")</f>
        <v/>
      </c>
      <c r="O31" s="76" t="str">
        <f>IFERROR(INDEX(KvantifierbaraKostnader[Total kostnad över tidsperioden tkr],MATCH($B31,KvantifierbaraKostnader[[ID]:[ID]],0)),"")</f>
        <v/>
      </c>
      <c r="P31" s="70"/>
    </row>
    <row r="32" spans="2:16" x14ac:dyDescent="0.3">
      <c r="B32" s="103" t="str" cm="1">
        <f t="array" ref="B32">IFERROR(INDEX(KvantifierbaraKostnader[ID],SMALL(IF((NOT(ISBLANK(KvantifierbaraKostnader[Typ av intressent])))*(KvantifierbaraKostnader[Typ av intressent]="Statlig myndighet"),ROW(KvantifierbaraKostnader[Typ av intressent]),""),ROW(B32)-ROW($B$23))-4),"")</f>
        <v/>
      </c>
      <c r="C32" s="74" t="str">
        <f>IFERROR(INDEX(KvantifierbaraKostnader[[Kostnadstyp ]],MATCH($B32,KvantifierbaraKostnader[ID],0)),"")</f>
        <v/>
      </c>
      <c r="D32" s="74" t="str">
        <f>IFERROR(INDEX(KvantifierbaraKostnader[Typ av intressent],MATCH($B32,KvantifierbaraKostnader[ID],0)),"")</f>
        <v/>
      </c>
      <c r="E32" s="75" t="str">
        <f>IFERROR(INDEX(KvantifierbaraKostnader[År 1],MATCH($B32,KvantifierbaraKostnader[[ID]:[ID]],0)),"")</f>
        <v/>
      </c>
      <c r="F32" s="75" t="str">
        <f>IFERROR(INDEX(KvantifierbaraKostnader[År 2],MATCH($B32,KvantifierbaraKostnader[[ID]:[ID]],0)),"")</f>
        <v/>
      </c>
      <c r="G32" s="75" t="str">
        <f>IFERROR(INDEX(KvantifierbaraKostnader[År 3],MATCH($B32,KvantifierbaraKostnader[[ID]:[ID]],0)),"")</f>
        <v/>
      </c>
      <c r="H32" s="75" t="str">
        <f>IFERROR(INDEX(KvantifierbaraKostnader[År 4],MATCH($B32,KvantifierbaraKostnader[[ID]:[ID]],0)),"")</f>
        <v/>
      </c>
      <c r="I32" s="75" t="str">
        <f>IFERROR(INDEX(KvantifierbaraKostnader[År 5],MATCH($B32,KvantifierbaraKostnader[[ID]:[ID]],0)),"")</f>
        <v/>
      </c>
      <c r="J32" s="75" t="str">
        <f>IFERROR(INDEX(KvantifierbaraKostnader[År 6],MATCH($B32,KvantifierbaraKostnader[[ID]:[ID]],0)),"")</f>
        <v/>
      </c>
      <c r="K32" s="75" t="str">
        <f>IFERROR(INDEX(KvantifierbaraKostnader[År 7],MATCH($B32,KvantifierbaraKostnader[[ID]:[ID]],0)),"")</f>
        <v/>
      </c>
      <c r="L32" s="75" t="str">
        <f>IFERROR(INDEX(KvantifierbaraKostnader[År 8],MATCH($B32,KvantifierbaraKostnader[[ID]:[ID]],0)),"")</f>
        <v/>
      </c>
      <c r="M32" s="75" t="str">
        <f>IFERROR(INDEX(KvantifierbaraKostnader[År 9],MATCH($B32,KvantifierbaraKostnader[[ID]:[ID]],0)),"")</f>
        <v/>
      </c>
      <c r="N32" s="75" t="str">
        <f>IFERROR(INDEX(KvantifierbaraKostnader[År 10],MATCH($B32,KvantifierbaraKostnader[[ID]:[ID]],0)),"")</f>
        <v/>
      </c>
      <c r="O32" s="76" t="str">
        <f>IFERROR(INDEX(KvantifierbaraKostnader[Total kostnad över tidsperioden tkr],MATCH($B32,KvantifierbaraKostnader[[ID]:[ID]],0)),"")</f>
        <v/>
      </c>
      <c r="P32" s="70"/>
    </row>
    <row r="33" spans="2:16" x14ac:dyDescent="0.3">
      <c r="B33" s="100" t="str" cm="1">
        <f t="array" ref="B33">IFERROR(INDEX(KvantifierbaraKostnader[ID],SMALL(IF((NOT(ISBLANK(KvantifierbaraKostnader[Typ av intressent])))*(KvantifierbaraKostnader[Typ av intressent]="Statlig myndighet"),ROW(KvantifierbaraKostnader[Typ av intressent]),""),ROW(B33)-ROW($B$23))-4),"")</f>
        <v/>
      </c>
      <c r="C33" s="77" t="str">
        <f>IFERROR(INDEX(KvantifierbaraKostnader[[Kostnadstyp ]],MATCH($B33,KvantifierbaraKostnader[ID],0)),"")</f>
        <v/>
      </c>
      <c r="D33" s="77" t="str">
        <f>IFERROR(INDEX(KvantifierbaraKostnader[Typ av intressent],MATCH($B33,KvantifierbaraKostnader[ID],0)),"")</f>
        <v/>
      </c>
      <c r="E33" s="75" t="str">
        <f>IFERROR(INDEX(KvantifierbaraKostnader[År 1],MATCH($B33,KvantifierbaraKostnader[[ID]:[ID]],0)),"")</f>
        <v/>
      </c>
      <c r="F33" s="75" t="str">
        <f>IFERROR(INDEX(KvantifierbaraKostnader[År 2],MATCH($B33,KvantifierbaraKostnader[[ID]:[ID]],0)),"")</f>
        <v/>
      </c>
      <c r="G33" s="75" t="str">
        <f>IFERROR(INDEX(KvantifierbaraKostnader[År 3],MATCH($B33,KvantifierbaraKostnader[[ID]:[ID]],0)),"")</f>
        <v/>
      </c>
      <c r="H33" s="75" t="str">
        <f>IFERROR(INDEX(KvantifierbaraKostnader[År 4],MATCH($B33,KvantifierbaraKostnader[[ID]:[ID]],0)),"")</f>
        <v/>
      </c>
      <c r="I33" s="75" t="str">
        <f>IFERROR(INDEX(KvantifierbaraKostnader[År 5],MATCH($B33,KvantifierbaraKostnader[[ID]:[ID]],0)),"")</f>
        <v/>
      </c>
      <c r="J33" s="75" t="str">
        <f>IFERROR(INDEX(KvantifierbaraKostnader[År 6],MATCH($B33,KvantifierbaraKostnader[[ID]:[ID]],0)),"")</f>
        <v/>
      </c>
      <c r="K33" s="75" t="str">
        <f>IFERROR(INDEX(KvantifierbaraKostnader[År 7],MATCH($B33,KvantifierbaraKostnader[[ID]:[ID]],0)),"")</f>
        <v/>
      </c>
      <c r="L33" s="75" t="str">
        <f>IFERROR(INDEX(KvantifierbaraKostnader[År 8],MATCH($B33,KvantifierbaraKostnader[[ID]:[ID]],0)),"")</f>
        <v/>
      </c>
      <c r="M33" s="75" t="str">
        <f>IFERROR(INDEX(KvantifierbaraKostnader[År 9],MATCH($B33,KvantifierbaraKostnader[[ID]:[ID]],0)),"")</f>
        <v/>
      </c>
      <c r="N33" s="75" t="str">
        <f>IFERROR(INDEX(KvantifierbaraKostnader[År 10],MATCH($B33,KvantifierbaraKostnader[[ID]:[ID]],0)),"")</f>
        <v/>
      </c>
      <c r="O33" s="78" t="str">
        <f>IFERROR(INDEX(KvantifierbaraKostnader[Total kostnad över tidsperioden tkr],MATCH($B33,KvantifierbaraKostnader[[ID]:[ID]],0)),"")</f>
        <v/>
      </c>
      <c r="P33" s="70"/>
    </row>
    <row r="34" spans="2:16" x14ac:dyDescent="0.3">
      <c r="B34" s="79"/>
      <c r="C34" s="105" t="s">
        <v>183</v>
      </c>
      <c r="D34" s="106"/>
      <c r="E34" s="80">
        <f t="shared" ref="E34:O34" si="3">SUM(E24:E33)</f>
        <v>0</v>
      </c>
      <c r="F34" s="81">
        <f t="shared" si="3"/>
        <v>0</v>
      </c>
      <c r="G34" s="81">
        <f t="shared" si="3"/>
        <v>0</v>
      </c>
      <c r="H34" s="81">
        <f t="shared" si="3"/>
        <v>0</v>
      </c>
      <c r="I34" s="81">
        <f t="shared" si="3"/>
        <v>0</v>
      </c>
      <c r="J34" s="81">
        <f t="shared" si="3"/>
        <v>0</v>
      </c>
      <c r="K34" s="81">
        <f t="shared" si="3"/>
        <v>0</v>
      </c>
      <c r="L34" s="81">
        <f t="shared" si="3"/>
        <v>0</v>
      </c>
      <c r="M34" s="81">
        <f t="shared" si="3"/>
        <v>0</v>
      </c>
      <c r="N34" s="81">
        <f t="shared" si="3"/>
        <v>0</v>
      </c>
      <c r="O34" s="82">
        <f t="shared" si="3"/>
        <v>0</v>
      </c>
      <c r="P34" s="70"/>
    </row>
    <row r="35" spans="2:16" x14ac:dyDescent="0.3">
      <c r="B35" s="2"/>
      <c r="C35" s="2"/>
      <c r="D35" s="2"/>
      <c r="E35" s="2"/>
      <c r="F35" s="83"/>
      <c r="G35" s="83"/>
      <c r="H35" s="83"/>
      <c r="I35" s="83"/>
      <c r="J35" s="83"/>
      <c r="K35" s="83"/>
      <c r="L35" s="83"/>
      <c r="M35" s="83"/>
      <c r="N35" s="83"/>
      <c r="O35" s="83"/>
      <c r="P35" s="70"/>
    </row>
    <row r="36" spans="2:16" x14ac:dyDescent="0.3">
      <c r="B36" s="2"/>
      <c r="C36" s="2"/>
      <c r="D36" s="2"/>
      <c r="E36" s="2"/>
      <c r="F36" s="83"/>
      <c r="G36" s="83"/>
      <c r="H36" s="83"/>
      <c r="I36" s="83"/>
      <c r="J36" s="83"/>
      <c r="K36" s="83"/>
      <c r="L36" s="83"/>
      <c r="M36" s="83"/>
      <c r="N36" s="83"/>
      <c r="O36" s="83"/>
      <c r="P36" s="70"/>
    </row>
    <row r="37" spans="2:16" x14ac:dyDescent="0.3">
      <c r="B37" s="2"/>
      <c r="C37" s="2"/>
      <c r="D37" s="2"/>
      <c r="E37" s="2"/>
      <c r="F37" s="83"/>
      <c r="G37" s="83"/>
      <c r="H37" s="83"/>
      <c r="I37" s="83"/>
      <c r="J37" s="83"/>
      <c r="K37" s="83"/>
      <c r="L37" s="83"/>
      <c r="M37" s="83"/>
      <c r="N37" s="83"/>
      <c r="O37" s="83"/>
      <c r="P37" s="70"/>
    </row>
    <row r="38" spans="2:16" ht="14.5" thickBot="1" x14ac:dyDescent="0.35">
      <c r="B38" s="2"/>
      <c r="C38" s="111" t="s">
        <v>184</v>
      </c>
      <c r="D38" s="112"/>
      <c r="E38" s="112">
        <f t="shared" ref="E38:O38" si="4">E23</f>
        <v>2023</v>
      </c>
      <c r="F38" s="112">
        <f t="shared" si="4"/>
        <v>2024</v>
      </c>
      <c r="G38" s="112">
        <f t="shared" si="4"/>
        <v>2025</v>
      </c>
      <c r="H38" s="112">
        <f t="shared" si="4"/>
        <v>2026</v>
      </c>
      <c r="I38" s="112">
        <f t="shared" si="4"/>
        <v>2027</v>
      </c>
      <c r="J38" s="112">
        <f t="shared" si="4"/>
        <v>2028</v>
      </c>
      <c r="K38" s="112">
        <f t="shared" si="4"/>
        <v>2029</v>
      </c>
      <c r="L38" s="112">
        <f t="shared" si="4"/>
        <v>2030</v>
      </c>
      <c r="M38" s="112">
        <f t="shared" si="4"/>
        <v>2031</v>
      </c>
      <c r="N38" s="112">
        <f t="shared" si="4"/>
        <v>2032</v>
      </c>
      <c r="O38" s="111" t="str">
        <f t="shared" si="4"/>
        <v>Totalt</v>
      </c>
      <c r="P38" s="70"/>
    </row>
    <row r="39" spans="2:16" x14ac:dyDescent="0.3">
      <c r="B39" s="2"/>
      <c r="C39" s="84" t="s">
        <v>217</v>
      </c>
      <c r="D39" s="85"/>
      <c r="E39" s="86">
        <f t="shared" ref="E39:O39" si="5">E18-E34</f>
        <v>0</v>
      </c>
      <c r="F39" s="86">
        <f t="shared" si="5"/>
        <v>0</v>
      </c>
      <c r="G39" s="86">
        <f t="shared" si="5"/>
        <v>0</v>
      </c>
      <c r="H39" s="86">
        <f t="shared" si="5"/>
        <v>0</v>
      </c>
      <c r="I39" s="86">
        <f t="shared" si="5"/>
        <v>0</v>
      </c>
      <c r="J39" s="86">
        <f t="shared" si="5"/>
        <v>0</v>
      </c>
      <c r="K39" s="86">
        <f t="shared" si="5"/>
        <v>0</v>
      </c>
      <c r="L39" s="86">
        <f t="shared" si="5"/>
        <v>0</v>
      </c>
      <c r="M39" s="86">
        <f t="shared" si="5"/>
        <v>0</v>
      </c>
      <c r="N39" s="86">
        <f t="shared" si="5"/>
        <v>0</v>
      </c>
      <c r="O39" s="82">
        <f t="shared" si="5"/>
        <v>0</v>
      </c>
      <c r="P39" s="70"/>
    </row>
    <row r="40" spans="2:16" x14ac:dyDescent="0.3">
      <c r="F40" s="70"/>
      <c r="G40" s="70"/>
      <c r="H40" s="70"/>
      <c r="I40" s="70"/>
      <c r="J40" s="70"/>
      <c r="K40" s="70"/>
      <c r="L40" s="70"/>
      <c r="M40" s="70"/>
      <c r="N40" s="70"/>
      <c r="O40" s="70"/>
      <c r="P40" s="70"/>
    </row>
  </sheetData>
  <sheetProtection algorithmName="SHA-512" hashValue="RcLvcb69kMuOGD9oq/Mnk3UuFReHInFwQ2CRl5JNPUCUTP/WPS0sPtoIjJzTUMTa9RlWsw71Rv/FjFWjVuUvmg==" saltValue="tB4MXalB6oT6MsCwSemPoQ==" spinCount="100000" sheet="1" scenarios="1" formatRows="0"/>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400A0-34EF-4A3F-B3EF-E5B68237B2D0}">
  <sheetPr codeName="Blad5">
    <tabColor rgb="FFB6AFAD"/>
  </sheetPr>
  <dimension ref="B2:AG40"/>
  <sheetViews>
    <sheetView showGridLines="0" topLeftCell="C1" workbookViewId="0">
      <selection activeCell="O3" sqref="O3"/>
    </sheetView>
  </sheetViews>
  <sheetFormatPr defaultColWidth="9.1796875" defaultRowHeight="14" x14ac:dyDescent="0.3"/>
  <cols>
    <col min="1" max="2" width="9.1796875" style="1"/>
    <col min="3" max="3" width="40.7265625" style="1" customWidth="1"/>
    <col min="4" max="4" width="24" style="1" customWidth="1"/>
    <col min="5" max="5" width="10.1796875"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201</v>
      </c>
      <c r="I3" s="65"/>
      <c r="J3" s="65"/>
      <c r="K3" s="65"/>
      <c r="L3" s="65"/>
      <c r="M3" s="65"/>
    </row>
    <row r="5" spans="2:33" ht="23" x14ac:dyDescent="0.5">
      <c r="B5" s="66" t="s">
        <v>196</v>
      </c>
      <c r="AG5" s="94"/>
    </row>
    <row r="7" spans="2:33" x14ac:dyDescent="0.3">
      <c r="B7" s="67" t="s">
        <v>9</v>
      </c>
      <c r="C7" s="68" t="s">
        <v>46</v>
      </c>
      <c r="D7" s="68" t="s">
        <v>165</v>
      </c>
      <c r="E7" s="69">
        <f>Startår</f>
        <v>2023</v>
      </c>
      <c r="F7" s="69">
        <f>E7+1</f>
        <v>2024</v>
      </c>
      <c r="G7" s="69">
        <f t="shared" ref="G7:N7" si="0">F7+1</f>
        <v>2025</v>
      </c>
      <c r="H7" s="69">
        <f t="shared" si="0"/>
        <v>2026</v>
      </c>
      <c r="I7" s="69">
        <f t="shared" si="0"/>
        <v>2027</v>
      </c>
      <c r="J7" s="69">
        <f t="shared" si="0"/>
        <v>2028</v>
      </c>
      <c r="K7" s="69">
        <f t="shared" si="0"/>
        <v>2029</v>
      </c>
      <c r="L7" s="69">
        <f t="shared" si="0"/>
        <v>2030</v>
      </c>
      <c r="M7" s="69">
        <f t="shared" si="0"/>
        <v>2031</v>
      </c>
      <c r="N7" s="69">
        <f t="shared" si="0"/>
        <v>2032</v>
      </c>
      <c r="O7" s="114" t="s">
        <v>191</v>
      </c>
    </row>
    <row r="8" spans="2:33" x14ac:dyDescent="0.3">
      <c r="B8" s="101" t="str" cm="1">
        <f t="array" ref="B8">IFERROR(INDEX(KvantifierbarNytta[ID],SMALL(IF(((NOT(ISBLANK(KvantifierbarNytta[Typ av intressent])))*((KvantifierbarNytta[Typ av intressent]="Region")+(KvantifierbarNytta[Typ av intressent]="Kommun"))),ROW(KvantifierbarNytta[Typ av intressent]),""),ROW(B8)-ROW($B$7))-4),"")</f>
        <v/>
      </c>
      <c r="C8" s="71" t="str">
        <f>IFERROR(INDEX(KvantifierbarNytta[Övergripande nytta],MATCH($B8,KvantifierbarNytta[[ID]:[ID]],0)),"")</f>
        <v/>
      </c>
      <c r="D8" s="71" t="str">
        <f>IFERROR(INDEX(KvantifierbarNytta[Typ av intressent],MATCH($B8,KvantifierbarNytta[ID],0)),"")</f>
        <v/>
      </c>
      <c r="E8" s="72" t="str">
        <f>IFERROR(INDEX(KvantifierbarNytta[År 1],MATCH($B8,KvantifierbarNytta[[ID]:[ID]],0)),"")</f>
        <v/>
      </c>
      <c r="F8" s="72" t="str">
        <f>IFERROR(INDEX(KvantifierbarNytta[År 2],MATCH($B8,KvantifierbarNytta[[ID]:[ID]],0)),"")</f>
        <v/>
      </c>
      <c r="G8" s="72" t="str">
        <f>IFERROR(INDEX(KvantifierbarNytta[År 3],MATCH($B8,KvantifierbarNytta[[ID]:[ID]],0)),"")</f>
        <v/>
      </c>
      <c r="H8" s="72" t="str">
        <f>IFERROR(INDEX(KvantifierbarNytta[År 4],MATCH($B8,KvantifierbarNytta[[ID]:[ID]],0)),"")</f>
        <v/>
      </c>
      <c r="I8" s="72" t="str">
        <f>IFERROR(INDEX(KvantifierbarNytta[År 5],MATCH($B8,KvantifierbarNytta[[ID]:[ID]],0)),"")</f>
        <v/>
      </c>
      <c r="J8" s="72" t="str">
        <f>IFERROR(INDEX(KvantifierbarNytta[År 6],MATCH($B8,KvantifierbarNytta[[ID]:[ID]],0)),"")</f>
        <v/>
      </c>
      <c r="K8" s="72" t="str">
        <f>IFERROR(INDEX(KvantifierbarNytta[År 7],MATCH($B8,KvantifierbarNytta[[ID]:[ID]],0)),"")</f>
        <v/>
      </c>
      <c r="L8" s="72" t="str">
        <f>IFERROR(INDEX(KvantifierbarNytta[År 8],MATCH($B8,KvantifierbarNytta[[ID]:[ID]],0)),"")</f>
        <v/>
      </c>
      <c r="M8" s="72" t="str">
        <f>IFERROR(INDEX(KvantifierbarNytta[År 9],MATCH($B8,KvantifierbarNytta[[ID]:[ID]],0)),"")</f>
        <v/>
      </c>
      <c r="N8" s="72" t="str">
        <f>IFERROR(INDEX(KvantifierbarNytta[År 10],MATCH($B8,KvantifierbarNytta[[ID]:[ID]],0)),"")</f>
        <v/>
      </c>
      <c r="O8" s="73" t="str">
        <f>IFERROR(INDEX(KvantifierbarNytta[Totalt värde över tidsperioden tkr],MATCH($B8,KvantifierbarNytta[[ID]:[ID]],0)),"")</f>
        <v/>
      </c>
    </row>
    <row r="9" spans="2:33" x14ac:dyDescent="0.3">
      <c r="B9" s="102" t="str" cm="1">
        <f t="array" ref="B9">IFERROR(INDEX(KvantifierbarNytta[ID],SMALL(IF(((NOT(ISBLANK(KvantifierbarNytta[Typ av intressent])))*((KvantifierbarNytta[Typ av intressent]="Region")+(KvantifierbarNytta[Typ av intressent]="Kommun"))),ROW(KvantifierbarNytta[Typ av intressent]),""),ROW(B9)-ROW($B$7))-4),"")</f>
        <v/>
      </c>
      <c r="C9" s="74" t="str">
        <f>IFERROR(INDEX(KvantifierbarNytta[Övergripande nytta],MATCH($B9,KvantifierbarNytta[[ID]:[ID]],0)),"")</f>
        <v/>
      </c>
      <c r="D9" s="74" t="str">
        <f>IFERROR(INDEX(KvantifierbarNytta[Typ av intressent],MATCH($B9,KvantifierbarNytta[ID],0)),"")</f>
        <v/>
      </c>
      <c r="E9" s="75" t="str">
        <f>IFERROR(INDEX(KvantifierbarNytta[År 1],MATCH($B9,KvantifierbarNytta[[ID]:[ID]],0)),"")</f>
        <v/>
      </c>
      <c r="F9" s="75" t="str">
        <f>IFERROR(INDEX(KvantifierbarNytta[År 2],MATCH($B9,KvantifierbarNytta[[ID]:[ID]],0)),"")</f>
        <v/>
      </c>
      <c r="G9" s="75" t="str">
        <f>IFERROR(INDEX(KvantifierbarNytta[År 3],MATCH($B9,KvantifierbarNytta[[ID]:[ID]],0)),"")</f>
        <v/>
      </c>
      <c r="H9" s="75" t="str">
        <f>IFERROR(INDEX(KvantifierbarNytta[År 4],MATCH($B9,KvantifierbarNytta[[ID]:[ID]],0)),"")</f>
        <v/>
      </c>
      <c r="I9" s="75" t="str">
        <f>IFERROR(INDEX(KvantifierbarNytta[År 5],MATCH($B9,KvantifierbarNytta[[ID]:[ID]],0)),"")</f>
        <v/>
      </c>
      <c r="J9" s="75" t="str">
        <f>IFERROR(INDEX(KvantifierbarNytta[År 6],MATCH($B9,KvantifierbarNytta[[ID]:[ID]],0)),"")</f>
        <v/>
      </c>
      <c r="K9" s="75" t="str">
        <f>IFERROR(INDEX(KvantifierbarNytta[År 7],MATCH($B9,KvantifierbarNytta[[ID]:[ID]],0)),"")</f>
        <v/>
      </c>
      <c r="L9" s="75" t="str">
        <f>IFERROR(INDEX(KvantifierbarNytta[År 8],MATCH($B9,KvantifierbarNytta[[ID]:[ID]],0)),"")</f>
        <v/>
      </c>
      <c r="M9" s="75" t="str">
        <f>IFERROR(INDEX(KvantifierbarNytta[År 9],MATCH($B9,KvantifierbarNytta[[ID]:[ID]],0)),"")</f>
        <v/>
      </c>
      <c r="N9" s="75" t="str">
        <f>IFERROR(INDEX(KvantifierbarNytta[År 10],MATCH($B9,KvantifierbarNytta[[ID]:[ID]],0)),"")</f>
        <v/>
      </c>
      <c r="O9" s="76" t="str">
        <f>IFERROR(INDEX(KvantifierbarNytta[Totalt värde över tidsperioden tkr],MATCH($B9,KvantifierbarNytta[[ID]:[ID]],0)),"")</f>
        <v/>
      </c>
    </row>
    <row r="10" spans="2:33" x14ac:dyDescent="0.3">
      <c r="B10" s="102" t="str" cm="1">
        <f t="array" ref="B10">IFERROR(INDEX(KvantifierbarNytta[ID],SMALL(IF(((NOT(ISBLANK(KvantifierbarNytta[Typ av intressent])))*((KvantifierbarNytta[Typ av intressent]="Region")+(KvantifierbarNytta[Typ av intressent]="Kommun"))),ROW(KvantifierbarNytta[Typ av intressent]),""),ROW(B10)-ROW($B$7))-4),"")</f>
        <v/>
      </c>
      <c r="C10" s="74" t="str">
        <f>IFERROR(INDEX(KvantifierbarNytta[Övergripande nytta],MATCH($B10,KvantifierbarNytta[[ID]:[ID]],0)),"")</f>
        <v/>
      </c>
      <c r="D10" s="74" t="str">
        <f>IFERROR(INDEX(KvantifierbarNytta[Typ av intressent],MATCH($B10,KvantifierbarNytta[ID],0)),"")</f>
        <v/>
      </c>
      <c r="E10" s="75" t="str">
        <f>IFERROR(INDEX(KvantifierbarNytta[År 1],MATCH($B10,KvantifierbarNytta[[ID]:[ID]],0)),"")</f>
        <v/>
      </c>
      <c r="F10" s="75" t="str">
        <f>IFERROR(INDEX(KvantifierbarNytta[År 2],MATCH($B10,KvantifierbarNytta[[ID]:[ID]],0)),"")</f>
        <v/>
      </c>
      <c r="G10" s="75" t="str">
        <f>IFERROR(INDEX(KvantifierbarNytta[År 3],MATCH($B10,KvantifierbarNytta[[ID]:[ID]],0)),"")</f>
        <v/>
      </c>
      <c r="H10" s="75" t="str">
        <f>IFERROR(INDEX(KvantifierbarNytta[År 4],MATCH($B10,KvantifierbarNytta[[ID]:[ID]],0)),"")</f>
        <v/>
      </c>
      <c r="I10" s="75" t="str">
        <f>IFERROR(INDEX(KvantifierbarNytta[År 5],MATCH($B10,KvantifierbarNytta[[ID]:[ID]],0)),"")</f>
        <v/>
      </c>
      <c r="J10" s="75" t="str">
        <f>IFERROR(INDEX(KvantifierbarNytta[År 6],MATCH($B10,KvantifierbarNytta[[ID]:[ID]],0)),"")</f>
        <v/>
      </c>
      <c r="K10" s="75" t="str">
        <f>IFERROR(INDEX(KvantifierbarNytta[År 7],MATCH($B10,KvantifierbarNytta[[ID]:[ID]],0)),"")</f>
        <v/>
      </c>
      <c r="L10" s="75" t="str">
        <f>IFERROR(INDEX(KvantifierbarNytta[År 8],MATCH($B10,KvantifierbarNytta[[ID]:[ID]],0)),"")</f>
        <v/>
      </c>
      <c r="M10" s="75" t="str">
        <f>IFERROR(INDEX(KvantifierbarNytta[År 9],MATCH($B10,KvantifierbarNytta[[ID]:[ID]],0)),"")</f>
        <v/>
      </c>
      <c r="N10" s="75" t="str">
        <f>IFERROR(INDEX(KvantifierbarNytta[År 10],MATCH($B10,KvantifierbarNytta[[ID]:[ID]],0)),"")</f>
        <v/>
      </c>
      <c r="O10" s="76" t="str">
        <f>IFERROR(INDEX(KvantifierbarNytta[Totalt värde över tidsperioden tkr],MATCH($B10,KvantifierbarNytta[[ID]:[ID]],0)),"")</f>
        <v/>
      </c>
    </row>
    <row r="11" spans="2:33" x14ac:dyDescent="0.3">
      <c r="B11" s="103" t="str" cm="1">
        <f t="array" ref="B11">IFERROR(INDEX(KvantifierbarNytta[ID],SMALL(IF(((NOT(ISBLANK(KvantifierbarNytta[Typ av intressent])))*((KvantifierbarNytta[Typ av intressent]="Region")+(KvantifierbarNytta[Typ av intressent]="Kommun"))),ROW(KvantifierbarNytta[Typ av intressent]),""),ROW(B11)-ROW($B$7))-4),"")</f>
        <v/>
      </c>
      <c r="C11" s="74" t="str">
        <f>IFERROR(INDEX(KvantifierbarNytta[Övergripande nytta],MATCH($B11,KvantifierbarNytta[[ID]:[ID]],0)),"")</f>
        <v/>
      </c>
      <c r="D11" s="74" t="str">
        <f>IFERROR(INDEX(KvantifierbarNytta[Typ av intressent],MATCH($B11,KvantifierbarNytta[ID],0)),"")</f>
        <v/>
      </c>
      <c r="E11" s="75" t="str">
        <f>IFERROR(INDEX(KvantifierbarNytta[År 1],MATCH($B11,KvantifierbarNytta[[ID]:[ID]],0)),"")</f>
        <v/>
      </c>
      <c r="F11" s="75" t="str">
        <f>IFERROR(INDEX(KvantifierbarNytta[År 2],MATCH($B11,KvantifierbarNytta[[ID]:[ID]],0)),"")</f>
        <v/>
      </c>
      <c r="G11" s="75" t="str">
        <f>IFERROR(INDEX(KvantifierbarNytta[År 3],MATCH($B11,KvantifierbarNytta[[ID]:[ID]],0)),"")</f>
        <v/>
      </c>
      <c r="H11" s="75" t="str">
        <f>IFERROR(INDEX(KvantifierbarNytta[År 4],MATCH($B11,KvantifierbarNytta[[ID]:[ID]],0)),"")</f>
        <v/>
      </c>
      <c r="I11" s="75" t="str">
        <f>IFERROR(INDEX(KvantifierbarNytta[År 5],MATCH($B11,KvantifierbarNytta[[ID]:[ID]],0)),"")</f>
        <v/>
      </c>
      <c r="J11" s="75" t="str">
        <f>IFERROR(INDEX(KvantifierbarNytta[År 6],MATCH($B11,KvantifierbarNytta[[ID]:[ID]],0)),"")</f>
        <v/>
      </c>
      <c r="K11" s="75" t="str">
        <f>IFERROR(INDEX(KvantifierbarNytta[År 7],MATCH($B11,KvantifierbarNytta[[ID]:[ID]],0)),"")</f>
        <v/>
      </c>
      <c r="L11" s="75" t="str">
        <f>IFERROR(INDEX(KvantifierbarNytta[År 8],MATCH($B11,KvantifierbarNytta[[ID]:[ID]],0)),"")</f>
        <v/>
      </c>
      <c r="M11" s="75" t="str">
        <f>IFERROR(INDEX(KvantifierbarNytta[År 9],MATCH($B11,KvantifierbarNytta[[ID]:[ID]],0)),"")</f>
        <v/>
      </c>
      <c r="N11" s="75" t="str">
        <f>IFERROR(INDEX(KvantifierbarNytta[År 10],MATCH($B11,KvantifierbarNytta[[ID]:[ID]],0)),"")</f>
        <v/>
      </c>
      <c r="O11" s="76" t="str">
        <f>IFERROR(INDEX(KvantifierbarNytta[Totalt värde över tidsperioden tkr],MATCH($B11,KvantifierbarNytta[[ID]:[ID]],0)),"")</f>
        <v/>
      </c>
    </row>
    <row r="12" spans="2:33" x14ac:dyDescent="0.3">
      <c r="B12" s="102" t="str" cm="1">
        <f t="array" ref="B12">IFERROR(INDEX(KvantifierbarNytta[ID],SMALL(IF(((NOT(ISBLANK(KvantifierbarNytta[Typ av intressent])))*((KvantifierbarNytta[Typ av intressent]="Region")+(KvantifierbarNytta[Typ av intressent]="Kommun"))),ROW(KvantifierbarNytta[Typ av intressent]),""),ROW(B12)-ROW($B$7))-4),"")</f>
        <v/>
      </c>
      <c r="C12" s="74" t="str">
        <f>IFERROR(INDEX(KvantifierbarNytta[Övergripande nytta],MATCH($B12,KvantifierbarNytta[[ID]:[ID]],0)),"")</f>
        <v/>
      </c>
      <c r="D12" s="74" t="str">
        <f>IFERROR(INDEX(KvantifierbarNytta[Typ av intressent],MATCH($B12,KvantifierbarNytta[ID],0)),"")</f>
        <v/>
      </c>
      <c r="E12" s="75" t="str">
        <f>IFERROR(INDEX(KvantifierbarNytta[År 1],MATCH($B12,KvantifierbarNytta[[ID]:[ID]],0)),"")</f>
        <v/>
      </c>
      <c r="F12" s="75" t="str">
        <f>IFERROR(INDEX(KvantifierbarNytta[År 2],MATCH($B12,KvantifierbarNytta[[ID]:[ID]],0)),"")</f>
        <v/>
      </c>
      <c r="G12" s="75" t="str">
        <f>IFERROR(INDEX(KvantifierbarNytta[År 3],MATCH($B12,KvantifierbarNytta[[ID]:[ID]],0)),"")</f>
        <v/>
      </c>
      <c r="H12" s="75" t="str">
        <f>IFERROR(INDEX(KvantifierbarNytta[År 4],MATCH($B12,KvantifierbarNytta[[ID]:[ID]],0)),"")</f>
        <v/>
      </c>
      <c r="I12" s="75" t="str">
        <f>IFERROR(INDEX(KvantifierbarNytta[År 5],MATCH($B12,KvantifierbarNytta[[ID]:[ID]],0)),"")</f>
        <v/>
      </c>
      <c r="J12" s="75" t="str">
        <f>IFERROR(INDEX(KvantifierbarNytta[År 6],MATCH($B12,KvantifierbarNytta[[ID]:[ID]],0)),"")</f>
        <v/>
      </c>
      <c r="K12" s="75" t="str">
        <f>IFERROR(INDEX(KvantifierbarNytta[År 7],MATCH($B12,KvantifierbarNytta[[ID]:[ID]],0)),"")</f>
        <v/>
      </c>
      <c r="L12" s="75" t="str">
        <f>IFERROR(INDEX(KvantifierbarNytta[År 8],MATCH($B12,KvantifierbarNytta[[ID]:[ID]],0)),"")</f>
        <v/>
      </c>
      <c r="M12" s="75" t="str">
        <f>IFERROR(INDEX(KvantifierbarNytta[År 9],MATCH($B12,KvantifierbarNytta[[ID]:[ID]],0)),"")</f>
        <v/>
      </c>
      <c r="N12" s="75" t="str">
        <f>IFERROR(INDEX(KvantifierbarNytta[År 10],MATCH($B12,KvantifierbarNytta[[ID]:[ID]],0)),"")</f>
        <v/>
      </c>
      <c r="O12" s="76" t="str">
        <f>IFERROR(INDEX(KvantifierbarNytta[Totalt värde över tidsperioden tkr],MATCH($B12,KvantifierbarNytta[[ID]:[ID]],0)),"")</f>
        <v/>
      </c>
    </row>
    <row r="13" spans="2:33" x14ac:dyDescent="0.3">
      <c r="B13" s="103" t="str" cm="1">
        <f t="array" ref="B13">IFERROR(INDEX(KvantifierbarNytta[ID],SMALL(IF(((NOT(ISBLANK(KvantifierbarNytta[Typ av intressent])))*((KvantifierbarNytta[Typ av intressent]="Region")+(KvantifierbarNytta[Typ av intressent]="Kommun"))),ROW(KvantifierbarNytta[Typ av intressent]),""),ROW(B13)-ROW($B$7))-4),"")</f>
        <v/>
      </c>
      <c r="C13" s="74" t="str">
        <f>IFERROR(INDEX(KvantifierbarNytta[Övergripande nytta],MATCH($B13,KvantifierbarNytta[[ID]:[ID]],0)),"")</f>
        <v/>
      </c>
      <c r="D13" s="74" t="str">
        <f>IFERROR(INDEX(KvantifierbarNytta[Typ av intressent],MATCH($B13,KvantifierbarNytta[ID],0)),"")</f>
        <v/>
      </c>
      <c r="E13" s="75" t="str">
        <f>IFERROR(INDEX(KvantifierbarNytta[År 1],MATCH($B13,KvantifierbarNytta[[ID]:[ID]],0)),"")</f>
        <v/>
      </c>
      <c r="F13" s="75" t="str">
        <f>IFERROR(INDEX(KvantifierbarNytta[År 2],MATCH($B13,KvantifierbarNytta[[ID]:[ID]],0)),"")</f>
        <v/>
      </c>
      <c r="G13" s="75" t="str">
        <f>IFERROR(INDEX(KvantifierbarNytta[År 3],MATCH($B13,KvantifierbarNytta[[ID]:[ID]],0)),"")</f>
        <v/>
      </c>
      <c r="H13" s="75" t="str">
        <f>IFERROR(INDEX(KvantifierbarNytta[År 4],MATCH($B13,KvantifierbarNytta[[ID]:[ID]],0)),"")</f>
        <v/>
      </c>
      <c r="I13" s="75" t="str">
        <f>IFERROR(INDEX(KvantifierbarNytta[År 5],MATCH($B13,KvantifierbarNytta[[ID]:[ID]],0)),"")</f>
        <v/>
      </c>
      <c r="J13" s="75" t="str">
        <f>IFERROR(INDEX(KvantifierbarNytta[År 6],MATCH($B13,KvantifierbarNytta[[ID]:[ID]],0)),"")</f>
        <v/>
      </c>
      <c r="K13" s="75" t="str">
        <f>IFERROR(INDEX(KvantifierbarNytta[År 7],MATCH($B13,KvantifierbarNytta[[ID]:[ID]],0)),"")</f>
        <v/>
      </c>
      <c r="L13" s="75" t="str">
        <f>IFERROR(INDEX(KvantifierbarNytta[År 8],MATCH($B13,KvantifierbarNytta[[ID]:[ID]],0)),"")</f>
        <v/>
      </c>
      <c r="M13" s="75" t="str">
        <f>IFERROR(INDEX(KvantifierbarNytta[År 9],MATCH($B13,KvantifierbarNytta[[ID]:[ID]],0)),"")</f>
        <v/>
      </c>
      <c r="N13" s="75" t="str">
        <f>IFERROR(INDEX(KvantifierbarNytta[År 10],MATCH($B13,KvantifierbarNytta[[ID]:[ID]],0)),"")</f>
        <v/>
      </c>
      <c r="O13" s="76" t="str">
        <f>IFERROR(INDEX(KvantifierbarNytta[Totalt värde över tidsperioden tkr],MATCH($B13,KvantifierbarNytta[[ID]:[ID]],0)),"")</f>
        <v/>
      </c>
    </row>
    <row r="14" spans="2:33" x14ac:dyDescent="0.3">
      <c r="B14" s="102" t="str" cm="1">
        <f t="array" ref="B14">IFERROR(INDEX(KvantifierbarNytta[ID],SMALL(IF(((NOT(ISBLANK(KvantifierbarNytta[Typ av intressent])))*((KvantifierbarNytta[Typ av intressent]="Region")+(KvantifierbarNytta[Typ av intressent]="Kommun"))),ROW(KvantifierbarNytta[Typ av intressent]),""),ROW(B14)-ROW($B$7))-4),"")</f>
        <v/>
      </c>
      <c r="C14" s="74" t="str">
        <f>IFERROR(INDEX(KvantifierbarNytta[Övergripande nytta],MATCH($B14,KvantifierbarNytta[[ID]:[ID]],0)),"")</f>
        <v/>
      </c>
      <c r="D14" s="74" t="str">
        <f>IFERROR(INDEX(KvantifierbarNytta[Typ av intressent],MATCH($B14,KvantifierbarNytta[ID],0)),"")</f>
        <v/>
      </c>
      <c r="E14" s="75" t="str">
        <f>IFERROR(INDEX(KvantifierbarNytta[År 1],MATCH($B14,KvantifierbarNytta[[ID]:[ID]],0)),"")</f>
        <v/>
      </c>
      <c r="F14" s="75" t="str">
        <f>IFERROR(INDEX(KvantifierbarNytta[År 2],MATCH($B14,KvantifierbarNytta[[ID]:[ID]],0)),"")</f>
        <v/>
      </c>
      <c r="G14" s="75" t="str">
        <f>IFERROR(INDEX(KvantifierbarNytta[År 3],MATCH($B14,KvantifierbarNytta[[ID]:[ID]],0)),"")</f>
        <v/>
      </c>
      <c r="H14" s="75" t="str">
        <f>IFERROR(INDEX(KvantifierbarNytta[År 4],MATCH($B14,KvantifierbarNytta[[ID]:[ID]],0)),"")</f>
        <v/>
      </c>
      <c r="I14" s="75" t="str">
        <f>IFERROR(INDEX(KvantifierbarNytta[År 5],MATCH($B14,KvantifierbarNytta[[ID]:[ID]],0)),"")</f>
        <v/>
      </c>
      <c r="J14" s="75" t="str">
        <f>IFERROR(INDEX(KvantifierbarNytta[År 6],MATCH($B14,KvantifierbarNytta[[ID]:[ID]],0)),"")</f>
        <v/>
      </c>
      <c r="K14" s="75" t="str">
        <f>IFERROR(INDEX(KvantifierbarNytta[År 7],MATCH($B14,KvantifierbarNytta[[ID]:[ID]],0)),"")</f>
        <v/>
      </c>
      <c r="L14" s="75" t="str">
        <f>IFERROR(INDEX(KvantifierbarNytta[År 8],MATCH($B14,KvantifierbarNytta[[ID]:[ID]],0)),"")</f>
        <v/>
      </c>
      <c r="M14" s="75" t="str">
        <f>IFERROR(INDEX(KvantifierbarNytta[År 9],MATCH($B14,KvantifierbarNytta[[ID]:[ID]],0)),"")</f>
        <v/>
      </c>
      <c r="N14" s="75" t="str">
        <f>IFERROR(INDEX(KvantifierbarNytta[År 10],MATCH($B14,KvantifierbarNytta[[ID]:[ID]],0)),"")</f>
        <v/>
      </c>
      <c r="O14" s="76" t="str">
        <f>IFERROR(INDEX(KvantifierbarNytta[Totalt värde över tidsperioden tkr],MATCH($B14,KvantifierbarNytta[[ID]:[ID]],0)),"")</f>
        <v/>
      </c>
    </row>
    <row r="15" spans="2:33" x14ac:dyDescent="0.3">
      <c r="B15" s="102" t="str" cm="1">
        <f t="array" ref="B15">IFERROR(INDEX(KvantifierbarNytta[ID],SMALL(IF(((NOT(ISBLANK(KvantifierbarNytta[Typ av intressent])))*((KvantifierbarNytta[Typ av intressent]="Region")+(KvantifierbarNytta[Typ av intressent]="Kommun"))),ROW(KvantifierbarNytta[Typ av intressent]),""),ROW(B15)-ROW($B$7))-4),"")</f>
        <v/>
      </c>
      <c r="C15" s="74" t="str">
        <f>IFERROR(INDEX(KvantifierbarNytta[Övergripande nytta],MATCH($B15,KvantifierbarNytta[[ID]:[ID]],0)),"")</f>
        <v/>
      </c>
      <c r="D15" s="74" t="str">
        <f>IFERROR(INDEX(KvantifierbarNytta[Typ av intressent],MATCH($B15,KvantifierbarNytta[ID],0)),"")</f>
        <v/>
      </c>
      <c r="E15" s="75" t="str">
        <f>IFERROR(INDEX(KvantifierbarNytta[År 1],MATCH($B15,KvantifierbarNytta[[ID]:[ID]],0)),"")</f>
        <v/>
      </c>
      <c r="F15" s="75" t="str">
        <f>IFERROR(INDEX(KvantifierbarNytta[År 2],MATCH($B15,KvantifierbarNytta[[ID]:[ID]],0)),"")</f>
        <v/>
      </c>
      <c r="G15" s="75" t="str">
        <f>IFERROR(INDEX(KvantifierbarNytta[År 3],MATCH($B15,KvantifierbarNytta[[ID]:[ID]],0)),"")</f>
        <v/>
      </c>
      <c r="H15" s="75" t="str">
        <f>IFERROR(INDEX(KvantifierbarNytta[År 4],MATCH($B15,KvantifierbarNytta[[ID]:[ID]],0)),"")</f>
        <v/>
      </c>
      <c r="I15" s="75" t="str">
        <f>IFERROR(INDEX(KvantifierbarNytta[År 5],MATCH($B15,KvantifierbarNytta[[ID]:[ID]],0)),"")</f>
        <v/>
      </c>
      <c r="J15" s="75" t="str">
        <f>IFERROR(INDEX(KvantifierbarNytta[År 6],MATCH($B15,KvantifierbarNytta[[ID]:[ID]],0)),"")</f>
        <v/>
      </c>
      <c r="K15" s="75" t="str">
        <f>IFERROR(INDEX(KvantifierbarNytta[År 7],MATCH($B15,KvantifierbarNytta[[ID]:[ID]],0)),"")</f>
        <v/>
      </c>
      <c r="L15" s="75" t="str">
        <f>IFERROR(INDEX(KvantifierbarNytta[År 8],MATCH($B15,KvantifierbarNytta[[ID]:[ID]],0)),"")</f>
        <v/>
      </c>
      <c r="M15" s="75" t="str">
        <f>IFERROR(INDEX(KvantifierbarNytta[År 9],MATCH($B15,KvantifierbarNytta[[ID]:[ID]],0)),"")</f>
        <v/>
      </c>
      <c r="N15" s="75" t="str">
        <f>IFERROR(INDEX(KvantifierbarNytta[År 10],MATCH($B15,KvantifierbarNytta[[ID]:[ID]],0)),"")</f>
        <v/>
      </c>
      <c r="O15" s="76" t="str">
        <f>IFERROR(INDEX(KvantifierbarNytta[Totalt värde över tidsperioden tkr],MATCH($B15,KvantifierbarNytta[[ID]:[ID]],0)),"")</f>
        <v/>
      </c>
    </row>
    <row r="16" spans="2:33" x14ac:dyDescent="0.3">
      <c r="B16" s="103" t="str" cm="1">
        <f t="array" ref="B16">IFERROR(INDEX(KvantifierbarNytta[ID],SMALL(IF(((NOT(ISBLANK(KvantifierbarNytta[Typ av intressent])))*((KvantifierbarNytta[Typ av intressent]="Region")+(KvantifierbarNytta[Typ av intressent]="Kommun"))),ROW(KvantifierbarNytta[Typ av intressent]),""),ROW(B16)-ROW($B$7))-4),"")</f>
        <v/>
      </c>
      <c r="C16" s="74" t="str">
        <f>IFERROR(INDEX(KvantifierbarNytta[Övergripande nytta],MATCH($B16,KvantifierbarNytta[[ID]:[ID]],0)),"")</f>
        <v/>
      </c>
      <c r="D16" s="74" t="str">
        <f>IFERROR(INDEX(KvantifierbarNytta[Typ av intressent],MATCH($B16,KvantifierbarNytta[ID],0)),"")</f>
        <v/>
      </c>
      <c r="E16" s="75" t="str">
        <f>IFERROR(INDEX(KvantifierbarNytta[År 1],MATCH($B16,KvantifierbarNytta[[ID]:[ID]],0)),"")</f>
        <v/>
      </c>
      <c r="F16" s="75" t="str">
        <f>IFERROR(INDEX(KvantifierbarNytta[År 2],MATCH($B16,KvantifierbarNytta[[ID]:[ID]],0)),"")</f>
        <v/>
      </c>
      <c r="G16" s="75" t="str">
        <f>IFERROR(INDEX(KvantifierbarNytta[År 3],MATCH($B16,KvantifierbarNytta[[ID]:[ID]],0)),"")</f>
        <v/>
      </c>
      <c r="H16" s="75" t="str">
        <f>IFERROR(INDEX(KvantifierbarNytta[År 4],MATCH($B16,KvantifierbarNytta[[ID]:[ID]],0)),"")</f>
        <v/>
      </c>
      <c r="I16" s="75" t="str">
        <f>IFERROR(INDEX(KvantifierbarNytta[År 5],MATCH($B16,KvantifierbarNytta[[ID]:[ID]],0)),"")</f>
        <v/>
      </c>
      <c r="J16" s="75" t="str">
        <f>IFERROR(INDEX(KvantifierbarNytta[År 6],MATCH($B16,KvantifierbarNytta[[ID]:[ID]],0)),"")</f>
        <v/>
      </c>
      <c r="K16" s="75" t="str">
        <f>IFERROR(INDEX(KvantifierbarNytta[År 7],MATCH($B16,KvantifierbarNytta[[ID]:[ID]],0)),"")</f>
        <v/>
      </c>
      <c r="L16" s="75" t="str">
        <f>IFERROR(INDEX(KvantifierbarNytta[År 8],MATCH($B16,KvantifierbarNytta[[ID]:[ID]],0)),"")</f>
        <v/>
      </c>
      <c r="M16" s="75" t="str">
        <f>IFERROR(INDEX(KvantifierbarNytta[År 9],MATCH($B16,KvantifierbarNytta[[ID]:[ID]],0)),"")</f>
        <v/>
      </c>
      <c r="N16" s="75" t="str">
        <f>IFERROR(INDEX(KvantifierbarNytta[År 10],MATCH($B16,KvantifierbarNytta[[ID]:[ID]],0)),"")</f>
        <v/>
      </c>
      <c r="O16" s="76" t="str">
        <f>IFERROR(INDEX(KvantifierbarNytta[Totalt värde över tidsperioden tkr],MATCH($B16,KvantifierbarNytta[[ID]:[ID]],0)),"")</f>
        <v/>
      </c>
    </row>
    <row r="17" spans="2:16" x14ac:dyDescent="0.3">
      <c r="B17" s="100" t="str" cm="1">
        <f t="array" ref="B17">IFERROR(INDEX(KvantifierbarNytta[ID],SMALL(IF(((NOT(ISBLANK(KvantifierbarNytta[Typ av intressent])))*((KvantifierbarNytta[Typ av intressent]="Region")+(KvantifierbarNytta[Typ av intressent]="Kommun"))),ROW(KvantifierbarNytta[Typ av intressent]),""),ROW(B17)-ROW($B$7))-4),"")</f>
        <v/>
      </c>
      <c r="C17" s="77" t="str">
        <f>IFERROR(INDEX(KvantifierbarNytta[Övergripande nytta],MATCH($B17,KvantifierbarNytta[[ID]:[ID]],0)),"")</f>
        <v/>
      </c>
      <c r="D17" s="77" t="str">
        <f>IFERROR(INDEX(KvantifierbarNytta[Typ av intressent],MATCH($B17,KvantifierbarNytta[ID],0)),"")</f>
        <v/>
      </c>
      <c r="E17" s="75" t="str">
        <f>IFERROR(INDEX(KvantifierbarNytta[År 1],MATCH($B17,KvantifierbarNytta[[ID]:[ID]],0)),"")</f>
        <v/>
      </c>
      <c r="F17" s="75" t="str">
        <f>IFERROR(INDEX(KvantifierbarNytta[År 2],MATCH($B17,KvantifierbarNytta[[ID]:[ID]],0)),"")</f>
        <v/>
      </c>
      <c r="G17" s="75" t="str">
        <f>IFERROR(INDEX(KvantifierbarNytta[År 3],MATCH($B17,KvantifierbarNytta[[ID]:[ID]],0)),"")</f>
        <v/>
      </c>
      <c r="H17" s="75" t="str">
        <f>IFERROR(INDEX(KvantifierbarNytta[År 4],MATCH($B17,KvantifierbarNytta[[ID]:[ID]],0)),"")</f>
        <v/>
      </c>
      <c r="I17" s="75" t="str">
        <f>IFERROR(INDEX(KvantifierbarNytta[År 5],MATCH($B17,KvantifierbarNytta[[ID]:[ID]],0)),"")</f>
        <v/>
      </c>
      <c r="J17" s="75" t="str">
        <f>IFERROR(INDEX(KvantifierbarNytta[År 6],MATCH($B17,KvantifierbarNytta[[ID]:[ID]],0)),"")</f>
        <v/>
      </c>
      <c r="K17" s="75" t="str">
        <f>IFERROR(INDEX(KvantifierbarNytta[År 7],MATCH($B17,KvantifierbarNytta[[ID]:[ID]],0)),"")</f>
        <v/>
      </c>
      <c r="L17" s="75" t="str">
        <f>IFERROR(INDEX(KvantifierbarNytta[År 8],MATCH($B17,KvantifierbarNytta[[ID]:[ID]],0)),"")</f>
        <v/>
      </c>
      <c r="M17" s="75" t="str">
        <f>IFERROR(INDEX(KvantifierbarNytta[År 9],MATCH($B17,KvantifierbarNytta[[ID]:[ID]],0)),"")</f>
        <v/>
      </c>
      <c r="N17" s="75" t="str">
        <f>IFERROR(INDEX(KvantifierbarNytta[År 10],MATCH($B17,KvantifierbarNytta[[ID]:[ID]],0)),"")</f>
        <v/>
      </c>
      <c r="O17" s="78" t="str">
        <f>IFERROR(INDEX(KvantifierbarNytta[Totalt värde över tidsperioden tkr],MATCH($B17,KvantifierbarNytta[[ID]:[ID]],0)),"")</f>
        <v/>
      </c>
    </row>
    <row r="18" spans="2:16" x14ac:dyDescent="0.3">
      <c r="B18" s="79"/>
      <c r="C18" s="105" t="s">
        <v>183</v>
      </c>
      <c r="D18" s="106"/>
      <c r="E18" s="80">
        <f t="shared" ref="E18:O18" si="1">SUM(E8:E17)</f>
        <v>0</v>
      </c>
      <c r="F18" s="81">
        <f t="shared" si="1"/>
        <v>0</v>
      </c>
      <c r="G18" s="81">
        <f t="shared" si="1"/>
        <v>0</v>
      </c>
      <c r="H18" s="81">
        <f t="shared" si="1"/>
        <v>0</v>
      </c>
      <c r="I18" s="81">
        <f t="shared" si="1"/>
        <v>0</v>
      </c>
      <c r="J18" s="81">
        <f t="shared" si="1"/>
        <v>0</v>
      </c>
      <c r="K18" s="81">
        <f t="shared" si="1"/>
        <v>0</v>
      </c>
      <c r="L18" s="81">
        <f t="shared" si="1"/>
        <v>0</v>
      </c>
      <c r="M18" s="81">
        <f t="shared" si="1"/>
        <v>0</v>
      </c>
      <c r="N18" s="81">
        <f t="shared" si="1"/>
        <v>0</v>
      </c>
      <c r="O18" s="82">
        <f t="shared" si="1"/>
        <v>0</v>
      </c>
    </row>
    <row r="21" spans="2:16" ht="23" x14ac:dyDescent="0.5">
      <c r="B21" s="66" t="s">
        <v>185</v>
      </c>
    </row>
    <row r="23" spans="2:16" x14ac:dyDescent="0.3">
      <c r="B23" s="135" t="s">
        <v>9</v>
      </c>
      <c r="C23" s="108" t="s">
        <v>46</v>
      </c>
      <c r="D23" s="108" t="s">
        <v>165</v>
      </c>
      <c r="E23" s="109">
        <f>Startår</f>
        <v>2023</v>
      </c>
      <c r="F23" s="109">
        <f>E23+1</f>
        <v>2024</v>
      </c>
      <c r="G23" s="109">
        <f t="shared" ref="G23:N23" si="2">F23+1</f>
        <v>2025</v>
      </c>
      <c r="H23" s="109">
        <f t="shared" si="2"/>
        <v>2026</v>
      </c>
      <c r="I23" s="109">
        <f t="shared" si="2"/>
        <v>2027</v>
      </c>
      <c r="J23" s="109">
        <f t="shared" si="2"/>
        <v>2028</v>
      </c>
      <c r="K23" s="109">
        <f t="shared" si="2"/>
        <v>2029</v>
      </c>
      <c r="L23" s="109">
        <f t="shared" si="2"/>
        <v>2030</v>
      </c>
      <c r="M23" s="109">
        <f t="shared" si="2"/>
        <v>2031</v>
      </c>
      <c r="N23" s="109">
        <f t="shared" si="2"/>
        <v>2032</v>
      </c>
      <c r="O23" s="110" t="s">
        <v>183</v>
      </c>
    </row>
    <row r="24" spans="2:16" x14ac:dyDescent="0.3">
      <c r="B24" s="104" t="str" cm="1">
        <f t="array" ref="B24">IFERROR(INDEX(KvantifierbaraKostnader[ID],SMALL(IF(((NOT(ISBLANK(KvantifierbaraKostnader[Typ av intressent])))*((KvantifierbaraKostnader[Typ av intressent]="Region")+(KvantifierbaraKostnader[Typ av intressent]="Kommun"))),ROW(KvantifierbaraKostnader[Typ av intressent]),""),ROW(B24)-ROW($B$23))-4),"")</f>
        <v/>
      </c>
      <c r="C24" s="71" t="str">
        <f>IFERROR(INDEX(KvantifierbaraKostnader[[Kostnadstyp ]],MATCH($B24,KvantifierbaraKostnader[ID],0)),"")</f>
        <v/>
      </c>
      <c r="D24" s="71" t="str">
        <f>IFERROR(INDEX(KvantifierbaraKostnader[Typ av intressent],MATCH($B24,KvantifierbaraKostnader[ID],0)),"")</f>
        <v/>
      </c>
      <c r="E24" s="72" t="str">
        <f>IFERROR(INDEX(KvantifierbaraKostnader[År 1],MATCH($B24,KvantifierbaraKostnader[[ID]:[ID]],0)),"")</f>
        <v/>
      </c>
      <c r="F24" s="72" t="str">
        <f>IFERROR(INDEX(KvantifierbaraKostnader[År 2],MATCH($B24,KvantifierbaraKostnader[[ID]:[ID]],0)),"")</f>
        <v/>
      </c>
      <c r="G24" s="72" t="str">
        <f>IFERROR(INDEX(KvantifierbaraKostnader[År 3],MATCH($B24,KvantifierbaraKostnader[[ID]:[ID]],0)),"")</f>
        <v/>
      </c>
      <c r="H24" s="72" t="str">
        <f>IFERROR(INDEX(KvantifierbaraKostnader[År 4],MATCH($B24,KvantifierbaraKostnader[[ID]:[ID]],0)),"")</f>
        <v/>
      </c>
      <c r="I24" s="72" t="str">
        <f>IFERROR(INDEX(KvantifierbaraKostnader[År 5],MATCH($B24,KvantifierbaraKostnader[[ID]:[ID]],0)),"")</f>
        <v/>
      </c>
      <c r="J24" s="72" t="str">
        <f>IFERROR(INDEX(KvantifierbaraKostnader[År 6],MATCH($B24,KvantifierbaraKostnader[[ID]:[ID]],0)),"")</f>
        <v/>
      </c>
      <c r="K24" s="72" t="str">
        <f>IFERROR(INDEX(KvantifierbaraKostnader[År 7],MATCH($B24,KvantifierbaraKostnader[[ID]:[ID]],0)),"")</f>
        <v/>
      </c>
      <c r="L24" s="72" t="str">
        <f>IFERROR(INDEX(KvantifierbaraKostnader[År 8],MATCH($B24,KvantifierbaraKostnader[[ID]:[ID]],0)),"")</f>
        <v/>
      </c>
      <c r="M24" s="72" t="str">
        <f>IFERROR(INDEX(KvantifierbaraKostnader[År 9],MATCH($B24,KvantifierbaraKostnader[[ID]:[ID]],0)),"")</f>
        <v/>
      </c>
      <c r="N24" s="72" t="str">
        <f>IFERROR(INDEX(KvantifierbaraKostnader[År 10],MATCH($B24,KvantifierbaraKostnader[[ID]:[ID]],0)),"")</f>
        <v/>
      </c>
      <c r="O24" s="73" t="str">
        <f>IFERROR(INDEX(KvantifierbaraKostnader[Total kostnad över tidsperioden tkr],MATCH($B24,KvantifierbaraKostnader[[ID]:[ID]],0)),"")</f>
        <v/>
      </c>
    </row>
    <row r="25" spans="2:16" x14ac:dyDescent="0.3">
      <c r="B25" s="95" t="str" cm="1">
        <f t="array" ref="B25">IFERROR(INDEX(KvantifierbaraKostnader[ID],SMALL(IF(((NOT(ISBLANK(KvantifierbaraKostnader[Typ av intressent])))*((KvantifierbaraKostnader[Typ av intressent]="Region")+(KvantifierbaraKostnader[Typ av intressent]="Kommun"))),ROW(KvantifierbaraKostnader[Typ av intressent]),""),ROW(B25)-ROW($B$23))-4),"")</f>
        <v/>
      </c>
      <c r="C25" s="74" t="str">
        <f>IFERROR(INDEX(KvantifierbaraKostnader[[Kostnadstyp ]],MATCH($B25,KvantifierbaraKostnader[ID],0)),"")</f>
        <v/>
      </c>
      <c r="D25" s="74" t="str">
        <f>IFERROR(INDEX(KvantifierbaraKostnader[Typ av intressent],MATCH($B25,KvantifierbaraKostnader[ID],0)),"")</f>
        <v/>
      </c>
      <c r="E25" s="75" t="str">
        <f>IFERROR(INDEX(KvantifierbaraKostnader[År 1],MATCH($B25,KvantifierbaraKostnader[[ID]:[ID]],0)),"")</f>
        <v/>
      </c>
      <c r="F25" s="75" t="str">
        <f>IFERROR(INDEX(KvantifierbaraKostnader[År 2],MATCH($B25,KvantifierbaraKostnader[[ID]:[ID]],0)),"")</f>
        <v/>
      </c>
      <c r="G25" s="75" t="str">
        <f>IFERROR(INDEX(KvantifierbaraKostnader[År 3],MATCH($B25,KvantifierbaraKostnader[[ID]:[ID]],0)),"")</f>
        <v/>
      </c>
      <c r="H25" s="75" t="str">
        <f>IFERROR(INDEX(KvantifierbaraKostnader[År 4],MATCH($B25,KvantifierbaraKostnader[[ID]:[ID]],0)),"")</f>
        <v/>
      </c>
      <c r="I25" s="75" t="str">
        <f>IFERROR(INDEX(KvantifierbaraKostnader[År 5],MATCH($B25,KvantifierbaraKostnader[[ID]:[ID]],0)),"")</f>
        <v/>
      </c>
      <c r="J25" s="75" t="str">
        <f>IFERROR(INDEX(KvantifierbaraKostnader[År 6],MATCH($B25,KvantifierbaraKostnader[[ID]:[ID]],0)),"")</f>
        <v/>
      </c>
      <c r="K25" s="75" t="str">
        <f>IFERROR(INDEX(KvantifierbaraKostnader[År 7],MATCH($B25,KvantifierbaraKostnader[[ID]:[ID]],0)),"")</f>
        <v/>
      </c>
      <c r="L25" s="75" t="str">
        <f>IFERROR(INDEX(KvantifierbaraKostnader[År 8],MATCH($B25,KvantifierbaraKostnader[[ID]:[ID]],0)),"")</f>
        <v/>
      </c>
      <c r="M25" s="75" t="str">
        <f>IFERROR(INDEX(KvantifierbaraKostnader[År 9],MATCH($B25,KvantifierbaraKostnader[[ID]:[ID]],0)),"")</f>
        <v/>
      </c>
      <c r="N25" s="75" t="str">
        <f>IFERROR(INDEX(KvantifierbaraKostnader[År 10],MATCH($B25,KvantifierbaraKostnader[[ID]:[ID]],0)),"")</f>
        <v/>
      </c>
      <c r="O25" s="76" t="str">
        <f>IFERROR(INDEX(KvantifierbaraKostnader[Total kostnad över tidsperioden tkr],MATCH($B25,KvantifierbaraKostnader[[ID]:[ID]],0)),"")</f>
        <v/>
      </c>
    </row>
    <row r="26" spans="2:16" x14ac:dyDescent="0.3">
      <c r="B26" s="95" t="str" cm="1">
        <f t="array" ref="B26">IFERROR(INDEX(KvantifierbaraKostnader[ID],SMALL(IF(((NOT(ISBLANK(KvantifierbaraKostnader[Typ av intressent])))*((KvantifierbaraKostnader[Typ av intressent]="Region")+(KvantifierbaraKostnader[Typ av intressent]="Kommun"))),ROW(KvantifierbaraKostnader[Typ av intressent]),""),ROW(B26)-ROW($B$23))-4),"")</f>
        <v/>
      </c>
      <c r="C26" s="74" t="str">
        <f>IFERROR(INDEX(KvantifierbaraKostnader[[Kostnadstyp ]],MATCH($B26,KvantifierbaraKostnader[ID],0)),"")</f>
        <v/>
      </c>
      <c r="D26" s="74" t="str">
        <f>IFERROR(INDEX(KvantifierbaraKostnader[Typ av intressent],MATCH($B26,KvantifierbaraKostnader[ID],0)),"")</f>
        <v/>
      </c>
      <c r="E26" s="75" t="str">
        <f>IFERROR(INDEX(KvantifierbaraKostnader[År 1],MATCH($B26,KvantifierbaraKostnader[[ID]:[ID]],0)),"")</f>
        <v/>
      </c>
      <c r="F26" s="75" t="str">
        <f>IFERROR(INDEX(KvantifierbaraKostnader[År 2],MATCH($B26,KvantifierbaraKostnader[[ID]:[ID]],0)),"")</f>
        <v/>
      </c>
      <c r="G26" s="75" t="str">
        <f>IFERROR(INDEX(KvantifierbaraKostnader[År 3],MATCH($B26,KvantifierbaraKostnader[[ID]:[ID]],0)),"")</f>
        <v/>
      </c>
      <c r="H26" s="75" t="str">
        <f>IFERROR(INDEX(KvantifierbaraKostnader[År 4],MATCH($B26,KvantifierbaraKostnader[[ID]:[ID]],0)),"")</f>
        <v/>
      </c>
      <c r="I26" s="75" t="str">
        <f>IFERROR(INDEX(KvantifierbaraKostnader[År 5],MATCH($B26,KvantifierbaraKostnader[[ID]:[ID]],0)),"")</f>
        <v/>
      </c>
      <c r="J26" s="75" t="str">
        <f>IFERROR(INDEX(KvantifierbaraKostnader[År 6],MATCH($B26,KvantifierbaraKostnader[[ID]:[ID]],0)),"")</f>
        <v/>
      </c>
      <c r="K26" s="75" t="str">
        <f>IFERROR(INDEX(KvantifierbaraKostnader[År 7],MATCH($B26,KvantifierbaraKostnader[[ID]:[ID]],0)),"")</f>
        <v/>
      </c>
      <c r="L26" s="75" t="str">
        <f>IFERROR(INDEX(KvantifierbaraKostnader[År 8],MATCH($B26,KvantifierbaraKostnader[[ID]:[ID]],0)),"")</f>
        <v/>
      </c>
      <c r="M26" s="75" t="str">
        <f>IFERROR(INDEX(KvantifierbaraKostnader[År 9],MATCH($B26,KvantifierbaraKostnader[[ID]:[ID]],0)),"")</f>
        <v/>
      </c>
      <c r="N26" s="75" t="str">
        <f>IFERROR(INDEX(KvantifierbaraKostnader[År 10],MATCH($B26,KvantifierbaraKostnader[[ID]:[ID]],0)),"")</f>
        <v/>
      </c>
      <c r="O26" s="76" t="str">
        <f>IFERROR(INDEX(KvantifierbaraKostnader[Total kostnad över tidsperioden tkr],MATCH($B26,KvantifierbaraKostnader[[ID]:[ID]],0)),"")</f>
        <v/>
      </c>
    </row>
    <row r="27" spans="2:16" x14ac:dyDescent="0.3">
      <c r="B27" s="95" t="str" cm="1">
        <f t="array" ref="B27">IFERROR(INDEX(KvantifierbaraKostnader[ID],SMALL(IF(((NOT(ISBLANK(KvantifierbaraKostnader[Typ av intressent])))*((KvantifierbaraKostnader[Typ av intressent]="Region")+(KvantifierbaraKostnader[Typ av intressent]="Kommun"))),ROW(KvantifierbaraKostnader[Typ av intressent]),""),ROW(B27)-ROW($B$23))-4),"")</f>
        <v/>
      </c>
      <c r="C27" s="74" t="str">
        <f>IFERROR(INDEX(KvantifierbaraKostnader[[Kostnadstyp ]],MATCH($B27,KvantifierbaraKostnader[ID],0)),"")</f>
        <v/>
      </c>
      <c r="D27" s="74" t="str">
        <f>IFERROR(INDEX(KvantifierbaraKostnader[Typ av intressent],MATCH($B27,KvantifierbaraKostnader[ID],0)),"")</f>
        <v/>
      </c>
      <c r="E27" s="75" t="str">
        <f>IFERROR(INDEX(KvantifierbaraKostnader[År 1],MATCH($B27,KvantifierbaraKostnader[[ID]:[ID]],0)),"")</f>
        <v/>
      </c>
      <c r="F27" s="75" t="str">
        <f>IFERROR(INDEX(KvantifierbaraKostnader[År 2],MATCH($B27,KvantifierbaraKostnader[[ID]:[ID]],0)),"")</f>
        <v/>
      </c>
      <c r="G27" s="75" t="str">
        <f>IFERROR(INDEX(KvantifierbaraKostnader[År 3],MATCH($B27,KvantifierbaraKostnader[[ID]:[ID]],0)),"")</f>
        <v/>
      </c>
      <c r="H27" s="75" t="str">
        <f>IFERROR(INDEX(KvantifierbaraKostnader[År 4],MATCH($B27,KvantifierbaraKostnader[[ID]:[ID]],0)),"")</f>
        <v/>
      </c>
      <c r="I27" s="75" t="str">
        <f>IFERROR(INDEX(KvantifierbaraKostnader[År 5],MATCH($B27,KvantifierbaraKostnader[[ID]:[ID]],0)),"")</f>
        <v/>
      </c>
      <c r="J27" s="75" t="str">
        <f>IFERROR(INDEX(KvantifierbaraKostnader[År 6],MATCH($B27,KvantifierbaraKostnader[[ID]:[ID]],0)),"")</f>
        <v/>
      </c>
      <c r="K27" s="75" t="str">
        <f>IFERROR(INDEX(KvantifierbaraKostnader[År 7],MATCH($B27,KvantifierbaraKostnader[[ID]:[ID]],0)),"")</f>
        <v/>
      </c>
      <c r="L27" s="75" t="str">
        <f>IFERROR(INDEX(KvantifierbaraKostnader[År 8],MATCH($B27,KvantifierbaraKostnader[[ID]:[ID]],0)),"")</f>
        <v/>
      </c>
      <c r="M27" s="75" t="str">
        <f>IFERROR(INDEX(KvantifierbaraKostnader[År 9],MATCH($B27,KvantifierbaraKostnader[[ID]:[ID]],0)),"")</f>
        <v/>
      </c>
      <c r="N27" s="75" t="str">
        <f>IFERROR(INDEX(KvantifierbaraKostnader[År 10],MATCH($B27,KvantifierbaraKostnader[[ID]:[ID]],0)),"")</f>
        <v/>
      </c>
      <c r="O27" s="76" t="str">
        <f>IFERROR(INDEX(KvantifierbaraKostnader[Total kostnad över tidsperioden tkr],MATCH($B27,KvantifierbaraKostnader[[ID]:[ID]],0)),"")</f>
        <v/>
      </c>
    </row>
    <row r="28" spans="2:16" x14ac:dyDescent="0.3">
      <c r="B28" s="95" t="str" cm="1">
        <f t="array" ref="B28">IFERROR(INDEX(KvantifierbaraKostnader[ID],SMALL(IF(((NOT(ISBLANK(KvantifierbaraKostnader[Typ av intressent])))*((KvantifierbaraKostnader[Typ av intressent]="Region")+(KvantifierbaraKostnader[Typ av intressent]="Kommun"))),ROW(KvantifierbaraKostnader[Typ av intressent]),""),ROW(B28)-ROW($B$23))-4),"")</f>
        <v/>
      </c>
      <c r="C28" s="74" t="str">
        <f>IFERROR(INDEX(KvantifierbaraKostnader[[Kostnadstyp ]],MATCH($B28,KvantifierbaraKostnader[ID],0)),"")</f>
        <v/>
      </c>
      <c r="D28" s="74" t="str">
        <f>IFERROR(INDEX(KvantifierbaraKostnader[Typ av intressent],MATCH($B28,KvantifierbaraKostnader[ID],0)),"")</f>
        <v/>
      </c>
      <c r="E28" s="75" t="str">
        <f>IFERROR(INDEX(KvantifierbaraKostnader[År 1],MATCH($B28,KvantifierbaraKostnader[[ID]:[ID]],0)),"")</f>
        <v/>
      </c>
      <c r="F28" s="75" t="str">
        <f>IFERROR(INDEX(KvantifierbaraKostnader[År 2],MATCH($B28,KvantifierbaraKostnader[[ID]:[ID]],0)),"")</f>
        <v/>
      </c>
      <c r="G28" s="75" t="str">
        <f>IFERROR(INDEX(KvantifierbaraKostnader[År 3],MATCH($B28,KvantifierbaraKostnader[[ID]:[ID]],0)),"")</f>
        <v/>
      </c>
      <c r="H28" s="75" t="str">
        <f>IFERROR(INDEX(KvantifierbaraKostnader[År 4],MATCH($B28,KvantifierbaraKostnader[[ID]:[ID]],0)),"")</f>
        <v/>
      </c>
      <c r="I28" s="75" t="str">
        <f>IFERROR(INDEX(KvantifierbaraKostnader[År 5],MATCH($B28,KvantifierbaraKostnader[[ID]:[ID]],0)),"")</f>
        <v/>
      </c>
      <c r="J28" s="75" t="str">
        <f>IFERROR(INDEX(KvantifierbaraKostnader[År 6],MATCH($B28,KvantifierbaraKostnader[[ID]:[ID]],0)),"")</f>
        <v/>
      </c>
      <c r="K28" s="75" t="str">
        <f>IFERROR(INDEX(KvantifierbaraKostnader[År 7],MATCH($B28,KvantifierbaraKostnader[[ID]:[ID]],0)),"")</f>
        <v/>
      </c>
      <c r="L28" s="75" t="str">
        <f>IFERROR(INDEX(KvantifierbaraKostnader[År 8],MATCH($B28,KvantifierbaraKostnader[[ID]:[ID]],0)),"")</f>
        <v/>
      </c>
      <c r="M28" s="75" t="str">
        <f>IFERROR(INDEX(KvantifierbaraKostnader[År 9],MATCH($B28,KvantifierbaraKostnader[[ID]:[ID]],0)),"")</f>
        <v/>
      </c>
      <c r="N28" s="75" t="str">
        <f>IFERROR(INDEX(KvantifierbaraKostnader[År 10],MATCH($B28,KvantifierbaraKostnader[[ID]:[ID]],0)),"")</f>
        <v/>
      </c>
      <c r="O28" s="76" t="str">
        <f>IFERROR(INDEX(KvantifierbaraKostnader[Total kostnad över tidsperioden tkr],MATCH($B28,KvantifierbaraKostnader[[ID]:[ID]],0)),"")</f>
        <v/>
      </c>
    </row>
    <row r="29" spans="2:16" x14ac:dyDescent="0.3">
      <c r="B29" s="95" t="str" cm="1">
        <f t="array" ref="B29">IFERROR(INDEX(KvantifierbaraKostnader[ID],SMALL(IF(((NOT(ISBLANK(KvantifierbaraKostnader[Typ av intressent])))*((KvantifierbaraKostnader[Typ av intressent]="Region")+(KvantifierbaraKostnader[Typ av intressent]="Kommun"))),ROW(KvantifierbaraKostnader[Typ av intressent]),""),ROW(B29)-ROW($B$23))-4),"")</f>
        <v/>
      </c>
      <c r="C29" s="74" t="str">
        <f>IFERROR(INDEX(KvantifierbaraKostnader[[Kostnadstyp ]],MATCH($B29,KvantifierbaraKostnader[ID],0)),"")</f>
        <v/>
      </c>
      <c r="D29" s="74" t="str">
        <f>IFERROR(INDEX(KvantifierbaraKostnader[Typ av intressent],MATCH($B29,KvantifierbaraKostnader[ID],0)),"")</f>
        <v/>
      </c>
      <c r="E29" s="75" t="str">
        <f>IFERROR(INDEX(KvantifierbaraKostnader[År 1],MATCH($B29,KvantifierbaraKostnader[[ID]:[ID]],0)),"")</f>
        <v/>
      </c>
      <c r="F29" s="75" t="str">
        <f>IFERROR(INDEX(KvantifierbaraKostnader[År 2],MATCH($B29,KvantifierbaraKostnader[[ID]:[ID]],0)),"")</f>
        <v/>
      </c>
      <c r="G29" s="75" t="str">
        <f>IFERROR(INDEX(KvantifierbaraKostnader[År 3],MATCH($B29,KvantifierbaraKostnader[[ID]:[ID]],0)),"")</f>
        <v/>
      </c>
      <c r="H29" s="75" t="str">
        <f>IFERROR(INDEX(KvantifierbaraKostnader[År 4],MATCH($B29,KvantifierbaraKostnader[[ID]:[ID]],0)),"")</f>
        <v/>
      </c>
      <c r="I29" s="75" t="str">
        <f>IFERROR(INDEX(KvantifierbaraKostnader[År 5],MATCH($B29,KvantifierbaraKostnader[[ID]:[ID]],0)),"")</f>
        <v/>
      </c>
      <c r="J29" s="75" t="str">
        <f>IFERROR(INDEX(KvantifierbaraKostnader[År 6],MATCH($B29,KvantifierbaraKostnader[[ID]:[ID]],0)),"")</f>
        <v/>
      </c>
      <c r="K29" s="75" t="str">
        <f>IFERROR(INDEX(KvantifierbaraKostnader[År 7],MATCH($B29,KvantifierbaraKostnader[[ID]:[ID]],0)),"")</f>
        <v/>
      </c>
      <c r="L29" s="75" t="str">
        <f>IFERROR(INDEX(KvantifierbaraKostnader[År 8],MATCH($B29,KvantifierbaraKostnader[[ID]:[ID]],0)),"")</f>
        <v/>
      </c>
      <c r="M29" s="75" t="str">
        <f>IFERROR(INDEX(KvantifierbaraKostnader[År 9],MATCH($B29,KvantifierbaraKostnader[[ID]:[ID]],0)),"")</f>
        <v/>
      </c>
      <c r="N29" s="75" t="str">
        <f>IFERROR(INDEX(KvantifierbaraKostnader[År 10],MATCH($B29,KvantifierbaraKostnader[[ID]:[ID]],0)),"")</f>
        <v/>
      </c>
      <c r="O29" s="76" t="str">
        <f>IFERROR(INDEX(KvantifierbaraKostnader[Total kostnad över tidsperioden tkr],MATCH($B29,KvantifierbaraKostnader[[ID]:[ID]],0)),"")</f>
        <v/>
      </c>
    </row>
    <row r="30" spans="2:16" x14ac:dyDescent="0.3">
      <c r="B30" s="95" t="str" cm="1">
        <f t="array" ref="B30">IFERROR(INDEX(KvantifierbaraKostnader[ID],SMALL(IF(((NOT(ISBLANK(KvantifierbaraKostnader[Typ av intressent])))*((KvantifierbaraKostnader[Typ av intressent]="Region")+(KvantifierbaraKostnader[Typ av intressent]="Kommun"))),ROW(KvantifierbaraKostnader[Typ av intressent]),""),ROW(B30)-ROW($B$23))-4),"")</f>
        <v/>
      </c>
      <c r="C30" s="74" t="str">
        <f>IFERROR(INDEX(KvantifierbaraKostnader[[Kostnadstyp ]],MATCH($B30,KvantifierbaraKostnader[ID],0)),"")</f>
        <v/>
      </c>
      <c r="D30" s="74" t="str">
        <f>IFERROR(INDEX(KvantifierbaraKostnader[Typ av intressent],MATCH($B30,KvantifierbaraKostnader[ID],0)),"")</f>
        <v/>
      </c>
      <c r="E30" s="75" t="str">
        <f>IFERROR(INDEX(KvantifierbaraKostnader[År 1],MATCH($B30,KvantifierbaraKostnader[[ID]:[ID]],0)),"")</f>
        <v/>
      </c>
      <c r="F30" s="75" t="str">
        <f>IFERROR(INDEX(KvantifierbaraKostnader[År 2],MATCH($B30,KvantifierbaraKostnader[[ID]:[ID]],0)),"")</f>
        <v/>
      </c>
      <c r="G30" s="75" t="str">
        <f>IFERROR(INDEX(KvantifierbaraKostnader[År 3],MATCH($B30,KvantifierbaraKostnader[[ID]:[ID]],0)),"")</f>
        <v/>
      </c>
      <c r="H30" s="75" t="str">
        <f>IFERROR(INDEX(KvantifierbaraKostnader[År 4],MATCH($B30,KvantifierbaraKostnader[[ID]:[ID]],0)),"")</f>
        <v/>
      </c>
      <c r="I30" s="75" t="str">
        <f>IFERROR(INDEX(KvantifierbaraKostnader[År 5],MATCH($B30,KvantifierbaraKostnader[[ID]:[ID]],0)),"")</f>
        <v/>
      </c>
      <c r="J30" s="75" t="str">
        <f>IFERROR(INDEX(KvantifierbaraKostnader[År 6],MATCH($B30,KvantifierbaraKostnader[[ID]:[ID]],0)),"")</f>
        <v/>
      </c>
      <c r="K30" s="75" t="str">
        <f>IFERROR(INDEX(KvantifierbaraKostnader[År 7],MATCH($B30,KvantifierbaraKostnader[[ID]:[ID]],0)),"")</f>
        <v/>
      </c>
      <c r="L30" s="75" t="str">
        <f>IFERROR(INDEX(KvantifierbaraKostnader[År 8],MATCH($B30,KvantifierbaraKostnader[[ID]:[ID]],0)),"")</f>
        <v/>
      </c>
      <c r="M30" s="75" t="str">
        <f>IFERROR(INDEX(KvantifierbaraKostnader[År 9],MATCH($B30,KvantifierbaraKostnader[[ID]:[ID]],0)),"")</f>
        <v/>
      </c>
      <c r="N30" s="75" t="str">
        <f>IFERROR(INDEX(KvantifierbaraKostnader[År 10],MATCH($B30,KvantifierbaraKostnader[[ID]:[ID]],0)),"")</f>
        <v/>
      </c>
      <c r="O30" s="76" t="str">
        <f>IFERROR(INDEX(KvantifierbaraKostnader[Total kostnad över tidsperioden tkr],MATCH($B30,KvantifierbaraKostnader[[ID]:[ID]],0)),"")</f>
        <v/>
      </c>
    </row>
    <row r="31" spans="2:16" x14ac:dyDescent="0.3">
      <c r="B31" s="95" t="str" cm="1">
        <f t="array" ref="B31">IFERROR(INDEX(KvantifierbaraKostnader[ID],SMALL(IF(((NOT(ISBLANK(KvantifierbaraKostnader[Typ av intressent])))*((KvantifierbaraKostnader[Typ av intressent]="Region")+(KvantifierbaraKostnader[Typ av intressent]="Kommun"))),ROW(KvantifierbaraKostnader[Typ av intressent]),""),ROW(B31)-ROW($B$23))-4),"")</f>
        <v/>
      </c>
      <c r="C31" s="74" t="str">
        <f>IFERROR(INDEX(KvantifierbaraKostnader[[Kostnadstyp ]],MATCH($B31,KvantifierbaraKostnader[ID],0)),"")</f>
        <v/>
      </c>
      <c r="D31" s="74" t="str">
        <f>IFERROR(INDEX(KvantifierbaraKostnader[Typ av intressent],MATCH($B31,KvantifierbaraKostnader[ID],0)),"")</f>
        <v/>
      </c>
      <c r="E31" s="75" t="str">
        <f>IFERROR(INDEX(KvantifierbaraKostnader[År 1],MATCH($B31,KvantifierbaraKostnader[[ID]:[ID]],0)),"")</f>
        <v/>
      </c>
      <c r="F31" s="75" t="str">
        <f>IFERROR(INDEX(KvantifierbaraKostnader[År 2],MATCH($B31,KvantifierbaraKostnader[[ID]:[ID]],0)),"")</f>
        <v/>
      </c>
      <c r="G31" s="75" t="str">
        <f>IFERROR(INDEX(KvantifierbaraKostnader[År 3],MATCH($B31,KvantifierbaraKostnader[[ID]:[ID]],0)),"")</f>
        <v/>
      </c>
      <c r="H31" s="75" t="str">
        <f>IFERROR(INDEX(KvantifierbaraKostnader[År 4],MATCH($B31,KvantifierbaraKostnader[[ID]:[ID]],0)),"")</f>
        <v/>
      </c>
      <c r="I31" s="75" t="str">
        <f>IFERROR(INDEX(KvantifierbaraKostnader[År 5],MATCH($B31,KvantifierbaraKostnader[[ID]:[ID]],0)),"")</f>
        <v/>
      </c>
      <c r="J31" s="75" t="str">
        <f>IFERROR(INDEX(KvantifierbaraKostnader[År 6],MATCH($B31,KvantifierbaraKostnader[[ID]:[ID]],0)),"")</f>
        <v/>
      </c>
      <c r="K31" s="75" t="str">
        <f>IFERROR(INDEX(KvantifierbaraKostnader[År 7],MATCH($B31,KvantifierbaraKostnader[[ID]:[ID]],0)),"")</f>
        <v/>
      </c>
      <c r="L31" s="75" t="str">
        <f>IFERROR(INDEX(KvantifierbaraKostnader[År 8],MATCH($B31,KvantifierbaraKostnader[[ID]:[ID]],0)),"")</f>
        <v/>
      </c>
      <c r="M31" s="75" t="str">
        <f>IFERROR(INDEX(KvantifierbaraKostnader[År 9],MATCH($B31,KvantifierbaraKostnader[[ID]:[ID]],0)),"")</f>
        <v/>
      </c>
      <c r="N31" s="75" t="str">
        <f>IFERROR(INDEX(KvantifierbaraKostnader[År 10],MATCH($B31,KvantifierbaraKostnader[[ID]:[ID]],0)),"")</f>
        <v/>
      </c>
      <c r="O31" s="76" t="str">
        <f>IFERROR(INDEX(KvantifierbaraKostnader[Total kostnad över tidsperioden tkr],MATCH($B31,KvantifierbaraKostnader[[ID]:[ID]],0)),"")</f>
        <v/>
      </c>
      <c r="P31" s="70"/>
    </row>
    <row r="32" spans="2:16" x14ac:dyDescent="0.3">
      <c r="B32" s="95" t="str" cm="1">
        <f t="array" ref="B32">IFERROR(INDEX(KvantifierbaraKostnader[ID],SMALL(IF(((NOT(ISBLANK(KvantifierbaraKostnader[Typ av intressent])))*((KvantifierbaraKostnader[Typ av intressent]="Region")+(KvantifierbaraKostnader[Typ av intressent]="Kommun"))),ROW(KvantifierbaraKostnader[Typ av intressent]),""),ROW(B32)-ROW($B$23))-4),"")</f>
        <v/>
      </c>
      <c r="C32" s="74" t="str">
        <f>IFERROR(INDEX(KvantifierbaraKostnader[[Kostnadstyp ]],MATCH($B32,KvantifierbaraKostnader[ID],0)),"")</f>
        <v/>
      </c>
      <c r="D32" s="74" t="str">
        <f>IFERROR(INDEX(KvantifierbaraKostnader[Typ av intressent],MATCH($B32,KvantifierbaraKostnader[ID],0)),"")</f>
        <v/>
      </c>
      <c r="E32" s="75" t="str">
        <f>IFERROR(INDEX(KvantifierbaraKostnader[År 1],MATCH($B32,KvantifierbaraKostnader[[ID]:[ID]],0)),"")</f>
        <v/>
      </c>
      <c r="F32" s="75" t="str">
        <f>IFERROR(INDEX(KvantifierbaraKostnader[År 2],MATCH($B32,KvantifierbaraKostnader[[ID]:[ID]],0)),"")</f>
        <v/>
      </c>
      <c r="G32" s="75" t="str">
        <f>IFERROR(INDEX(KvantifierbaraKostnader[År 3],MATCH($B32,KvantifierbaraKostnader[[ID]:[ID]],0)),"")</f>
        <v/>
      </c>
      <c r="H32" s="75" t="str">
        <f>IFERROR(INDEX(KvantifierbaraKostnader[År 4],MATCH($B32,KvantifierbaraKostnader[[ID]:[ID]],0)),"")</f>
        <v/>
      </c>
      <c r="I32" s="75" t="str">
        <f>IFERROR(INDEX(KvantifierbaraKostnader[År 5],MATCH($B32,KvantifierbaraKostnader[[ID]:[ID]],0)),"")</f>
        <v/>
      </c>
      <c r="J32" s="75" t="str">
        <f>IFERROR(INDEX(KvantifierbaraKostnader[År 6],MATCH($B32,KvantifierbaraKostnader[[ID]:[ID]],0)),"")</f>
        <v/>
      </c>
      <c r="K32" s="75" t="str">
        <f>IFERROR(INDEX(KvantifierbaraKostnader[År 7],MATCH($B32,KvantifierbaraKostnader[[ID]:[ID]],0)),"")</f>
        <v/>
      </c>
      <c r="L32" s="75" t="str">
        <f>IFERROR(INDEX(KvantifierbaraKostnader[År 8],MATCH($B32,KvantifierbaraKostnader[[ID]:[ID]],0)),"")</f>
        <v/>
      </c>
      <c r="M32" s="75" t="str">
        <f>IFERROR(INDEX(KvantifierbaraKostnader[År 9],MATCH($B32,KvantifierbaraKostnader[[ID]:[ID]],0)),"")</f>
        <v/>
      </c>
      <c r="N32" s="75" t="str">
        <f>IFERROR(INDEX(KvantifierbaraKostnader[År 10],MATCH($B32,KvantifierbaraKostnader[[ID]:[ID]],0)),"")</f>
        <v/>
      </c>
      <c r="O32" s="76" t="str">
        <f>IFERROR(INDEX(KvantifierbaraKostnader[Total kostnad över tidsperioden tkr],MATCH($B32,KvantifierbaraKostnader[[ID]:[ID]],0)),"")</f>
        <v/>
      </c>
      <c r="P32" s="70"/>
    </row>
    <row r="33" spans="2:16" x14ac:dyDescent="0.3">
      <c r="B33" s="99" t="str" cm="1">
        <f t="array" ref="B33">IFERROR(INDEX(KvantifierbaraKostnader[ID],SMALL(IF(((NOT(ISBLANK(KvantifierbaraKostnader[Typ av intressent])))*((KvantifierbaraKostnader[Typ av intressent]="Region")+(KvantifierbaraKostnader[Typ av intressent]="Kommun"))),ROW(KvantifierbaraKostnader[Typ av intressent]),""),ROW(B33)-ROW($B$23))-4),"")</f>
        <v/>
      </c>
      <c r="C33" s="77" t="str">
        <f>IFERROR(INDEX(KvantifierbaraKostnader[[Kostnadstyp ]],MATCH($B33,KvantifierbaraKostnader[ID],0)),"")</f>
        <v/>
      </c>
      <c r="D33" s="77" t="str">
        <f>IFERROR(INDEX(KvantifierbaraKostnader[Typ av intressent],MATCH($B33,KvantifierbaraKostnader[ID],0)),"")</f>
        <v/>
      </c>
      <c r="E33" s="75" t="str">
        <f>IFERROR(INDEX(KvantifierbaraKostnader[År 1],MATCH($B33,KvantifierbaraKostnader[[ID]:[ID]],0)),"")</f>
        <v/>
      </c>
      <c r="F33" s="75" t="str">
        <f>IFERROR(INDEX(KvantifierbaraKostnader[År 2],MATCH($B33,KvantifierbaraKostnader[[ID]:[ID]],0)),"")</f>
        <v/>
      </c>
      <c r="G33" s="75" t="str">
        <f>IFERROR(INDEX(KvantifierbaraKostnader[År 3],MATCH($B33,KvantifierbaraKostnader[[ID]:[ID]],0)),"")</f>
        <v/>
      </c>
      <c r="H33" s="75" t="str">
        <f>IFERROR(INDEX(KvantifierbaraKostnader[År 4],MATCH($B33,KvantifierbaraKostnader[[ID]:[ID]],0)),"")</f>
        <v/>
      </c>
      <c r="I33" s="75" t="str">
        <f>IFERROR(INDEX(KvantifierbaraKostnader[År 5],MATCH($B33,KvantifierbaraKostnader[[ID]:[ID]],0)),"")</f>
        <v/>
      </c>
      <c r="J33" s="75" t="str">
        <f>IFERROR(INDEX(KvantifierbaraKostnader[År 6],MATCH($B33,KvantifierbaraKostnader[[ID]:[ID]],0)),"")</f>
        <v/>
      </c>
      <c r="K33" s="75" t="str">
        <f>IFERROR(INDEX(KvantifierbaraKostnader[År 7],MATCH($B33,KvantifierbaraKostnader[[ID]:[ID]],0)),"")</f>
        <v/>
      </c>
      <c r="L33" s="75" t="str">
        <f>IFERROR(INDEX(KvantifierbaraKostnader[År 8],MATCH($B33,KvantifierbaraKostnader[[ID]:[ID]],0)),"")</f>
        <v/>
      </c>
      <c r="M33" s="75" t="str">
        <f>IFERROR(INDEX(KvantifierbaraKostnader[År 9],MATCH($B33,KvantifierbaraKostnader[[ID]:[ID]],0)),"")</f>
        <v/>
      </c>
      <c r="N33" s="75" t="str">
        <f>IFERROR(INDEX(KvantifierbaraKostnader[År 10],MATCH($B33,KvantifierbaraKostnader[[ID]:[ID]],0)),"")</f>
        <v/>
      </c>
      <c r="O33" s="78" t="str">
        <f>IFERROR(INDEX(KvantifierbaraKostnader[Total kostnad över tidsperioden tkr],MATCH($B33,KvantifierbaraKostnader[[ID]:[ID]],0)),"")</f>
        <v/>
      </c>
      <c r="P33" s="70"/>
    </row>
    <row r="34" spans="2:16" x14ac:dyDescent="0.3">
      <c r="B34" s="79"/>
      <c r="C34" s="105" t="s">
        <v>183</v>
      </c>
      <c r="D34" s="106"/>
      <c r="E34" s="80">
        <f t="shared" ref="E34:O34" si="3">SUM(E24:E33)</f>
        <v>0</v>
      </c>
      <c r="F34" s="81">
        <f t="shared" si="3"/>
        <v>0</v>
      </c>
      <c r="G34" s="81">
        <f t="shared" si="3"/>
        <v>0</v>
      </c>
      <c r="H34" s="81">
        <f t="shared" si="3"/>
        <v>0</v>
      </c>
      <c r="I34" s="81">
        <f t="shared" si="3"/>
        <v>0</v>
      </c>
      <c r="J34" s="81">
        <f t="shared" si="3"/>
        <v>0</v>
      </c>
      <c r="K34" s="81">
        <f t="shared" si="3"/>
        <v>0</v>
      </c>
      <c r="L34" s="81">
        <f t="shared" si="3"/>
        <v>0</v>
      </c>
      <c r="M34" s="81">
        <f t="shared" si="3"/>
        <v>0</v>
      </c>
      <c r="N34" s="81">
        <f t="shared" si="3"/>
        <v>0</v>
      </c>
      <c r="O34" s="82">
        <f t="shared" si="3"/>
        <v>0</v>
      </c>
      <c r="P34" s="70"/>
    </row>
    <row r="35" spans="2:16" x14ac:dyDescent="0.3">
      <c r="B35" s="2"/>
      <c r="C35" s="2"/>
      <c r="D35" s="2"/>
      <c r="E35" s="2"/>
      <c r="F35" s="83"/>
      <c r="G35" s="83"/>
      <c r="H35" s="83"/>
      <c r="I35" s="83"/>
      <c r="J35" s="83"/>
      <c r="K35" s="83"/>
      <c r="L35" s="83"/>
      <c r="M35" s="83"/>
      <c r="N35" s="83"/>
      <c r="O35" s="83"/>
      <c r="P35" s="70"/>
    </row>
    <row r="36" spans="2:16" x14ac:dyDescent="0.3">
      <c r="B36" s="2"/>
      <c r="C36" s="2"/>
      <c r="D36" s="2"/>
      <c r="E36" s="2"/>
      <c r="F36" s="83"/>
      <c r="G36" s="83"/>
      <c r="H36" s="83"/>
      <c r="I36" s="83"/>
      <c r="J36" s="83"/>
      <c r="K36" s="83"/>
      <c r="L36" s="83"/>
      <c r="M36" s="83"/>
      <c r="N36" s="83"/>
      <c r="O36" s="83"/>
      <c r="P36" s="70"/>
    </row>
    <row r="37" spans="2:16" x14ac:dyDescent="0.3">
      <c r="B37" s="2"/>
      <c r="C37" s="2"/>
      <c r="D37" s="2"/>
      <c r="E37" s="2"/>
      <c r="F37" s="83"/>
      <c r="G37" s="83"/>
      <c r="H37" s="83"/>
      <c r="I37" s="83"/>
      <c r="J37" s="83"/>
      <c r="K37" s="83"/>
      <c r="L37" s="83"/>
      <c r="M37" s="83"/>
      <c r="N37" s="83"/>
      <c r="O37" s="83"/>
      <c r="P37" s="70"/>
    </row>
    <row r="38" spans="2:16" ht="14.5" thickBot="1" x14ac:dyDescent="0.35">
      <c r="B38" s="2"/>
      <c r="C38" s="111" t="s">
        <v>184</v>
      </c>
      <c r="D38" s="112"/>
      <c r="E38" s="112">
        <f t="shared" ref="E38:O38" si="4">E23</f>
        <v>2023</v>
      </c>
      <c r="F38" s="112">
        <f t="shared" si="4"/>
        <v>2024</v>
      </c>
      <c r="G38" s="112">
        <f t="shared" si="4"/>
        <v>2025</v>
      </c>
      <c r="H38" s="112">
        <f t="shared" si="4"/>
        <v>2026</v>
      </c>
      <c r="I38" s="112">
        <f t="shared" si="4"/>
        <v>2027</v>
      </c>
      <c r="J38" s="112">
        <f t="shared" si="4"/>
        <v>2028</v>
      </c>
      <c r="K38" s="112">
        <f t="shared" si="4"/>
        <v>2029</v>
      </c>
      <c r="L38" s="112">
        <f t="shared" si="4"/>
        <v>2030</v>
      </c>
      <c r="M38" s="112">
        <f t="shared" si="4"/>
        <v>2031</v>
      </c>
      <c r="N38" s="112">
        <f t="shared" si="4"/>
        <v>2032</v>
      </c>
      <c r="O38" s="111" t="str">
        <f t="shared" si="4"/>
        <v>Totalt</v>
      </c>
      <c r="P38" s="70"/>
    </row>
    <row r="39" spans="2:16" x14ac:dyDescent="0.3">
      <c r="B39" s="2"/>
      <c r="C39" s="84" t="s">
        <v>217</v>
      </c>
      <c r="D39" s="85"/>
      <c r="E39" s="86">
        <f t="shared" ref="E39:O39" si="5">E18-E34</f>
        <v>0</v>
      </c>
      <c r="F39" s="86">
        <f t="shared" si="5"/>
        <v>0</v>
      </c>
      <c r="G39" s="86">
        <f t="shared" si="5"/>
        <v>0</v>
      </c>
      <c r="H39" s="86">
        <f t="shared" si="5"/>
        <v>0</v>
      </c>
      <c r="I39" s="86">
        <f t="shared" si="5"/>
        <v>0</v>
      </c>
      <c r="J39" s="86">
        <f t="shared" si="5"/>
        <v>0</v>
      </c>
      <c r="K39" s="86">
        <f t="shared" si="5"/>
        <v>0</v>
      </c>
      <c r="L39" s="86">
        <f t="shared" si="5"/>
        <v>0</v>
      </c>
      <c r="M39" s="86">
        <f t="shared" si="5"/>
        <v>0</v>
      </c>
      <c r="N39" s="86">
        <f t="shared" si="5"/>
        <v>0</v>
      </c>
      <c r="O39" s="82">
        <f t="shared" si="5"/>
        <v>0</v>
      </c>
      <c r="P39" s="70"/>
    </row>
    <row r="40" spans="2:16" x14ac:dyDescent="0.3">
      <c r="F40" s="70"/>
      <c r="G40" s="70"/>
      <c r="H40" s="70"/>
      <c r="I40" s="70"/>
      <c r="J40" s="70"/>
      <c r="K40" s="70"/>
      <c r="L40" s="70"/>
      <c r="M40" s="70"/>
      <c r="N40" s="70"/>
      <c r="O40" s="70"/>
      <c r="P40" s="70"/>
    </row>
  </sheetData>
  <sheetProtection algorithmName="SHA-512" hashValue="Vrsg63EfRwWocpi0xfwu1O+UcG0QB/E2hD7mN66KoLgkWSw8wryX6S9qCZBg9uvGcSwdDDn6C2nZC/uRbZpvMQ==" saltValue="gkv0/WGMybTjbRnxkqFtVg==" spinCount="100000" sheet="1" scenarios="1" formatRows="0"/>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0493-B1B1-4DAD-B78E-85882E2B4BCB}">
  <sheetPr codeName="Blad7">
    <tabColor rgb="FFB6AFAD"/>
  </sheetPr>
  <dimension ref="B2:AG40"/>
  <sheetViews>
    <sheetView showGridLines="0" workbookViewId="0">
      <selection activeCell="V55" sqref="V55"/>
    </sheetView>
  </sheetViews>
  <sheetFormatPr defaultColWidth="9.1796875" defaultRowHeight="14" x14ac:dyDescent="0.3"/>
  <cols>
    <col min="1" max="2" width="9.1796875" style="1"/>
    <col min="3" max="3" width="40.7265625" style="1" customWidth="1"/>
    <col min="4" max="4" width="24" style="1" customWidth="1"/>
    <col min="5" max="5" width="10.1796875"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220</v>
      </c>
      <c r="I3" s="65"/>
      <c r="J3" s="65"/>
      <c r="K3" s="65"/>
      <c r="L3" s="65"/>
      <c r="M3" s="65"/>
    </row>
    <row r="5" spans="2:33" ht="23" x14ac:dyDescent="0.5">
      <c r="B5" s="66" t="s">
        <v>196</v>
      </c>
      <c r="AG5" s="94"/>
    </row>
    <row r="7" spans="2:33" x14ac:dyDescent="0.3">
      <c r="B7" s="67" t="s">
        <v>9</v>
      </c>
      <c r="C7" s="68" t="s">
        <v>46</v>
      </c>
      <c r="D7" s="68" t="s">
        <v>165</v>
      </c>
      <c r="E7" s="69">
        <f>Startår</f>
        <v>2023</v>
      </c>
      <c r="F7" s="69">
        <f>E7+1</f>
        <v>2024</v>
      </c>
      <c r="G7" s="69">
        <f t="shared" ref="G7:N7" si="0">F7+1</f>
        <v>2025</v>
      </c>
      <c r="H7" s="69">
        <f t="shared" si="0"/>
        <v>2026</v>
      </c>
      <c r="I7" s="69">
        <f t="shared" si="0"/>
        <v>2027</v>
      </c>
      <c r="J7" s="69">
        <f t="shared" si="0"/>
        <v>2028</v>
      </c>
      <c r="K7" s="69">
        <f t="shared" si="0"/>
        <v>2029</v>
      </c>
      <c r="L7" s="69">
        <f t="shared" si="0"/>
        <v>2030</v>
      </c>
      <c r="M7" s="69">
        <f t="shared" si="0"/>
        <v>2031</v>
      </c>
      <c r="N7" s="69">
        <f t="shared" si="0"/>
        <v>2032</v>
      </c>
      <c r="O7" s="114" t="s">
        <v>191</v>
      </c>
    </row>
    <row r="8" spans="2:33" x14ac:dyDescent="0.3">
      <c r="B8" s="101" t="str" cm="1">
        <f t="array" ref="B8">IFERROR(INDEX(KvantifierbarNytta[ID],SMALL(IF(((NOT(ISBLANK(KvantifierbarNytta[Typ av intressent])))*((KvantifierbarNytta[Typ av intressent]="Privatpersoner")+(KvantifierbarNytta[Typ av intressent]="Användare"))),ROW(KvantifierbarNytta[Typ av intressent]),""),ROW(B8)-ROW($B$7))-4),"")</f>
        <v/>
      </c>
      <c r="C8" s="71" t="str">
        <f>IFERROR(INDEX(KvantifierbarNytta[Övergripande nytta],MATCH($B8,KvantifierbarNytta[[ID]:[ID]],0)),"")</f>
        <v/>
      </c>
      <c r="D8" s="71" t="str">
        <f>IFERROR(INDEX(KvantifierbarNytta[Typ av intressent],MATCH($B8,KvantifierbarNytta[ID],0)),"")</f>
        <v/>
      </c>
      <c r="E8" s="72" t="str">
        <f>IFERROR(INDEX(KvantifierbarNytta[År 1],MATCH($B8,KvantifierbarNytta[[ID]:[ID]],0)),"")</f>
        <v/>
      </c>
      <c r="F8" s="72" t="str">
        <f>IFERROR(INDEX(KvantifierbarNytta[År 2],MATCH($B8,KvantifierbarNytta[[ID]:[ID]],0)),"")</f>
        <v/>
      </c>
      <c r="G8" s="72" t="str">
        <f>IFERROR(INDEX(KvantifierbarNytta[År 3],MATCH($B8,KvantifierbarNytta[[ID]:[ID]],0)),"")</f>
        <v/>
      </c>
      <c r="H8" s="72" t="str">
        <f>IFERROR(INDEX(KvantifierbarNytta[År 4],MATCH($B8,KvantifierbarNytta[[ID]:[ID]],0)),"")</f>
        <v/>
      </c>
      <c r="I8" s="72" t="str">
        <f>IFERROR(INDEX(KvantifierbarNytta[År 5],MATCH($B8,KvantifierbarNytta[[ID]:[ID]],0)),"")</f>
        <v/>
      </c>
      <c r="J8" s="72" t="str">
        <f>IFERROR(INDEX(KvantifierbarNytta[År 6],MATCH($B8,KvantifierbarNytta[[ID]:[ID]],0)),"")</f>
        <v/>
      </c>
      <c r="K8" s="72" t="str">
        <f>IFERROR(INDEX(KvantifierbarNytta[År 7],MATCH($B8,KvantifierbarNytta[[ID]:[ID]],0)),"")</f>
        <v/>
      </c>
      <c r="L8" s="72" t="str">
        <f>IFERROR(INDEX(KvantifierbarNytta[År 8],MATCH($B8,KvantifierbarNytta[[ID]:[ID]],0)),"")</f>
        <v/>
      </c>
      <c r="M8" s="72" t="str">
        <f>IFERROR(INDEX(KvantifierbarNytta[År 9],MATCH($B8,KvantifierbarNytta[[ID]:[ID]],0)),"")</f>
        <v/>
      </c>
      <c r="N8" s="72" t="str">
        <f>IFERROR(INDEX(KvantifierbarNytta[År 10],MATCH($B8,KvantifierbarNytta[[ID]:[ID]],0)),"")</f>
        <v/>
      </c>
      <c r="O8" s="73" t="str">
        <f>IFERROR(INDEX(KvantifierbarNytta[Totalt värde över tidsperioden tkr],MATCH($B8,KvantifierbarNytta[[ID]:[ID]],0)),"")</f>
        <v/>
      </c>
    </row>
    <row r="9" spans="2:33" x14ac:dyDescent="0.3">
      <c r="B9" s="103" t="str" cm="1">
        <f t="array" ref="B9">IFERROR(INDEX(KvantifierbarNytta[ID],SMALL(IF(((NOT(ISBLANK(KvantifierbarNytta[Typ av intressent])))*((KvantifierbarNytta[Typ av intressent]="Privatpersoner")+(KvantifierbarNytta[Typ av intressent]="Användare"))),ROW(KvantifierbarNytta[Typ av intressent]),""),ROW(B9)-ROW($B$7))-4),"")</f>
        <v/>
      </c>
      <c r="C9" s="74" t="str">
        <f>IFERROR(INDEX(KvantifierbarNytta[Övergripande nytta],MATCH($B9,KvantifierbarNytta[[ID]:[ID]],0)),"")</f>
        <v/>
      </c>
      <c r="D9" s="74" t="str">
        <f>IFERROR(INDEX(KvantifierbarNytta[Typ av intressent],MATCH($B9,KvantifierbarNytta[ID],0)),"")</f>
        <v/>
      </c>
      <c r="E9" s="75" t="str">
        <f>IFERROR(INDEX(KvantifierbarNytta[År 1],MATCH($B9,KvantifierbarNytta[[ID]:[ID]],0)),"")</f>
        <v/>
      </c>
      <c r="F9" s="75" t="str">
        <f>IFERROR(INDEX(KvantifierbarNytta[År 2],MATCH($B9,KvantifierbarNytta[[ID]:[ID]],0)),"")</f>
        <v/>
      </c>
      <c r="G9" s="75" t="str">
        <f>IFERROR(INDEX(KvantifierbarNytta[År 3],MATCH($B9,KvantifierbarNytta[[ID]:[ID]],0)),"")</f>
        <v/>
      </c>
      <c r="H9" s="75" t="str">
        <f>IFERROR(INDEX(KvantifierbarNytta[År 4],MATCH($B9,KvantifierbarNytta[[ID]:[ID]],0)),"")</f>
        <v/>
      </c>
      <c r="I9" s="75" t="str">
        <f>IFERROR(INDEX(KvantifierbarNytta[År 5],MATCH($B9,KvantifierbarNytta[[ID]:[ID]],0)),"")</f>
        <v/>
      </c>
      <c r="J9" s="75" t="str">
        <f>IFERROR(INDEX(KvantifierbarNytta[År 6],MATCH($B9,KvantifierbarNytta[[ID]:[ID]],0)),"")</f>
        <v/>
      </c>
      <c r="K9" s="75" t="str">
        <f>IFERROR(INDEX(KvantifierbarNytta[År 7],MATCH($B9,KvantifierbarNytta[[ID]:[ID]],0)),"")</f>
        <v/>
      </c>
      <c r="L9" s="75" t="str">
        <f>IFERROR(INDEX(KvantifierbarNytta[År 8],MATCH($B9,KvantifierbarNytta[[ID]:[ID]],0)),"")</f>
        <v/>
      </c>
      <c r="M9" s="75" t="str">
        <f>IFERROR(INDEX(KvantifierbarNytta[År 9],MATCH($B9,KvantifierbarNytta[[ID]:[ID]],0)),"")</f>
        <v/>
      </c>
      <c r="N9" s="75" t="str">
        <f>IFERROR(INDEX(KvantifierbarNytta[År 10],MATCH($B9,KvantifierbarNytta[[ID]:[ID]],0)),"")</f>
        <v/>
      </c>
      <c r="O9" s="76" t="str">
        <f>IFERROR(INDEX(KvantifierbarNytta[Totalt värde över tidsperioden tkr],MATCH($B9,KvantifierbarNytta[[ID]:[ID]],0)),"")</f>
        <v/>
      </c>
    </row>
    <row r="10" spans="2:33" x14ac:dyDescent="0.3">
      <c r="B10" s="103" t="str" cm="1">
        <f t="array" ref="B10">IFERROR(INDEX(KvantifierbarNytta[ID],SMALL(IF(((NOT(ISBLANK(KvantifierbarNytta[Typ av intressent])))*((KvantifierbarNytta[Typ av intressent]="Privatpersoner")+(KvantifierbarNytta[Typ av intressent]="Användare"))),ROW(KvantifierbarNytta[Typ av intressent]),""),ROW(B10)-ROW($B$7))-4),"")</f>
        <v/>
      </c>
      <c r="C10" s="74" t="str">
        <f>IFERROR(INDEX(KvantifierbarNytta[Övergripande nytta],MATCH($B10,KvantifierbarNytta[[ID]:[ID]],0)),"")</f>
        <v/>
      </c>
      <c r="D10" s="74" t="str">
        <f>IFERROR(INDEX(KvantifierbarNytta[Typ av intressent],MATCH($B10,KvantifierbarNytta[ID],0)),"")</f>
        <v/>
      </c>
      <c r="E10" s="75" t="str">
        <f>IFERROR(INDEX(KvantifierbarNytta[År 1],MATCH($B10,KvantifierbarNytta[[ID]:[ID]],0)),"")</f>
        <v/>
      </c>
      <c r="F10" s="75" t="str">
        <f>IFERROR(INDEX(KvantifierbarNytta[År 2],MATCH($B10,KvantifierbarNytta[[ID]:[ID]],0)),"")</f>
        <v/>
      </c>
      <c r="G10" s="75" t="str">
        <f>IFERROR(INDEX(KvantifierbarNytta[År 3],MATCH($B10,KvantifierbarNytta[[ID]:[ID]],0)),"")</f>
        <v/>
      </c>
      <c r="H10" s="75" t="str">
        <f>IFERROR(INDEX(KvantifierbarNytta[År 4],MATCH($B10,KvantifierbarNytta[[ID]:[ID]],0)),"")</f>
        <v/>
      </c>
      <c r="I10" s="75" t="str">
        <f>IFERROR(INDEX(KvantifierbarNytta[År 5],MATCH($B10,KvantifierbarNytta[[ID]:[ID]],0)),"")</f>
        <v/>
      </c>
      <c r="J10" s="75" t="str">
        <f>IFERROR(INDEX(KvantifierbarNytta[År 6],MATCH($B10,KvantifierbarNytta[[ID]:[ID]],0)),"")</f>
        <v/>
      </c>
      <c r="K10" s="75" t="str">
        <f>IFERROR(INDEX(KvantifierbarNytta[År 7],MATCH($B10,KvantifierbarNytta[[ID]:[ID]],0)),"")</f>
        <v/>
      </c>
      <c r="L10" s="75" t="str">
        <f>IFERROR(INDEX(KvantifierbarNytta[År 8],MATCH($B10,KvantifierbarNytta[[ID]:[ID]],0)),"")</f>
        <v/>
      </c>
      <c r="M10" s="75" t="str">
        <f>IFERROR(INDEX(KvantifierbarNytta[År 9],MATCH($B10,KvantifierbarNytta[[ID]:[ID]],0)),"")</f>
        <v/>
      </c>
      <c r="N10" s="75" t="str">
        <f>IFERROR(INDEX(KvantifierbarNytta[År 10],MATCH($B10,KvantifierbarNytta[[ID]:[ID]],0)),"")</f>
        <v/>
      </c>
      <c r="O10" s="76" t="str">
        <f>IFERROR(INDEX(KvantifierbarNytta[Totalt värde över tidsperioden tkr],MATCH($B10,KvantifierbarNytta[[ID]:[ID]],0)),"")</f>
        <v/>
      </c>
    </row>
    <row r="11" spans="2:33" x14ac:dyDescent="0.3">
      <c r="B11" s="103" t="str" cm="1">
        <f t="array" ref="B11">IFERROR(INDEX(KvantifierbarNytta[ID],SMALL(IF(((NOT(ISBLANK(KvantifierbarNytta[Typ av intressent])))*((KvantifierbarNytta[Typ av intressent]="Privatpersoner")+(KvantifierbarNytta[Typ av intressent]="Användare"))),ROW(KvantifierbarNytta[Typ av intressent]),""),ROW(B11)-ROW($B$7))-4),"")</f>
        <v/>
      </c>
      <c r="C11" s="74" t="str">
        <f>IFERROR(INDEX(KvantifierbarNytta[Övergripande nytta],MATCH($B11,KvantifierbarNytta[[ID]:[ID]],0)),"")</f>
        <v/>
      </c>
      <c r="D11" s="74" t="str">
        <f>IFERROR(INDEX(KvantifierbarNytta[Typ av intressent],MATCH($B11,KvantifierbarNytta[ID],0)),"")</f>
        <v/>
      </c>
      <c r="E11" s="75" t="str">
        <f>IFERROR(INDEX(KvantifierbarNytta[År 1],MATCH($B11,KvantifierbarNytta[[ID]:[ID]],0)),"")</f>
        <v/>
      </c>
      <c r="F11" s="75" t="str">
        <f>IFERROR(INDEX(KvantifierbarNytta[År 2],MATCH($B11,KvantifierbarNytta[[ID]:[ID]],0)),"")</f>
        <v/>
      </c>
      <c r="G11" s="75" t="str">
        <f>IFERROR(INDEX(KvantifierbarNytta[År 3],MATCH($B11,KvantifierbarNytta[[ID]:[ID]],0)),"")</f>
        <v/>
      </c>
      <c r="H11" s="75" t="str">
        <f>IFERROR(INDEX(KvantifierbarNytta[År 4],MATCH($B11,KvantifierbarNytta[[ID]:[ID]],0)),"")</f>
        <v/>
      </c>
      <c r="I11" s="75" t="str">
        <f>IFERROR(INDEX(KvantifierbarNytta[År 5],MATCH($B11,KvantifierbarNytta[[ID]:[ID]],0)),"")</f>
        <v/>
      </c>
      <c r="J11" s="75" t="str">
        <f>IFERROR(INDEX(KvantifierbarNytta[År 6],MATCH($B11,KvantifierbarNytta[[ID]:[ID]],0)),"")</f>
        <v/>
      </c>
      <c r="K11" s="75" t="str">
        <f>IFERROR(INDEX(KvantifierbarNytta[År 7],MATCH($B11,KvantifierbarNytta[[ID]:[ID]],0)),"")</f>
        <v/>
      </c>
      <c r="L11" s="75" t="str">
        <f>IFERROR(INDEX(KvantifierbarNytta[År 8],MATCH($B11,KvantifierbarNytta[[ID]:[ID]],0)),"")</f>
        <v/>
      </c>
      <c r="M11" s="75" t="str">
        <f>IFERROR(INDEX(KvantifierbarNytta[År 9],MATCH($B11,KvantifierbarNytta[[ID]:[ID]],0)),"")</f>
        <v/>
      </c>
      <c r="N11" s="75" t="str">
        <f>IFERROR(INDEX(KvantifierbarNytta[År 10],MATCH($B11,KvantifierbarNytta[[ID]:[ID]],0)),"")</f>
        <v/>
      </c>
      <c r="O11" s="76" t="str">
        <f>IFERROR(INDEX(KvantifierbarNytta[Totalt värde över tidsperioden tkr],MATCH($B11,KvantifierbarNytta[[ID]:[ID]],0)),"")</f>
        <v/>
      </c>
    </row>
    <row r="12" spans="2:33" x14ac:dyDescent="0.3">
      <c r="B12" s="103" t="str" cm="1">
        <f t="array" ref="B12">IFERROR(INDEX(KvantifierbarNytta[ID],SMALL(IF(((NOT(ISBLANK(KvantifierbarNytta[Typ av intressent])))*((KvantifierbarNytta[Typ av intressent]="Privatpersoner")+(KvantifierbarNytta[Typ av intressent]="Användare"))),ROW(KvantifierbarNytta[Typ av intressent]),""),ROW(B12)-ROW($B$7))-4),"")</f>
        <v/>
      </c>
      <c r="C12" s="74" t="str">
        <f>IFERROR(INDEX(KvantifierbarNytta[Övergripande nytta],MATCH($B12,KvantifierbarNytta[[ID]:[ID]],0)),"")</f>
        <v/>
      </c>
      <c r="D12" s="74" t="str">
        <f>IFERROR(INDEX(KvantifierbarNytta[Typ av intressent],MATCH($B12,KvantifierbarNytta[ID],0)),"")</f>
        <v/>
      </c>
      <c r="E12" s="75" t="str">
        <f>IFERROR(INDEX(KvantifierbarNytta[År 1],MATCH($B12,KvantifierbarNytta[[ID]:[ID]],0)),"")</f>
        <v/>
      </c>
      <c r="F12" s="75" t="str">
        <f>IFERROR(INDEX(KvantifierbarNytta[År 2],MATCH($B12,KvantifierbarNytta[[ID]:[ID]],0)),"")</f>
        <v/>
      </c>
      <c r="G12" s="75" t="str">
        <f>IFERROR(INDEX(KvantifierbarNytta[År 3],MATCH($B12,KvantifierbarNytta[[ID]:[ID]],0)),"")</f>
        <v/>
      </c>
      <c r="H12" s="75" t="str">
        <f>IFERROR(INDEX(KvantifierbarNytta[År 4],MATCH($B12,KvantifierbarNytta[[ID]:[ID]],0)),"")</f>
        <v/>
      </c>
      <c r="I12" s="75" t="str">
        <f>IFERROR(INDEX(KvantifierbarNytta[År 5],MATCH($B12,KvantifierbarNytta[[ID]:[ID]],0)),"")</f>
        <v/>
      </c>
      <c r="J12" s="75" t="str">
        <f>IFERROR(INDEX(KvantifierbarNytta[År 6],MATCH($B12,KvantifierbarNytta[[ID]:[ID]],0)),"")</f>
        <v/>
      </c>
      <c r="K12" s="75" t="str">
        <f>IFERROR(INDEX(KvantifierbarNytta[År 7],MATCH($B12,KvantifierbarNytta[[ID]:[ID]],0)),"")</f>
        <v/>
      </c>
      <c r="L12" s="75" t="str">
        <f>IFERROR(INDEX(KvantifierbarNytta[År 8],MATCH($B12,KvantifierbarNytta[[ID]:[ID]],0)),"")</f>
        <v/>
      </c>
      <c r="M12" s="75" t="str">
        <f>IFERROR(INDEX(KvantifierbarNytta[År 9],MATCH($B12,KvantifierbarNytta[[ID]:[ID]],0)),"")</f>
        <v/>
      </c>
      <c r="N12" s="75" t="str">
        <f>IFERROR(INDEX(KvantifierbarNytta[År 10],MATCH($B12,KvantifierbarNytta[[ID]:[ID]],0)),"")</f>
        <v/>
      </c>
      <c r="O12" s="76" t="str">
        <f>IFERROR(INDEX(KvantifierbarNytta[Totalt värde över tidsperioden tkr],MATCH($B12,KvantifierbarNytta[[ID]:[ID]],0)),"")</f>
        <v/>
      </c>
    </row>
    <row r="13" spans="2:33" x14ac:dyDescent="0.3">
      <c r="B13" s="103" t="str" cm="1">
        <f t="array" ref="B13">IFERROR(INDEX(KvantifierbarNytta[ID],SMALL(IF(((NOT(ISBLANK(KvantifierbarNytta[Typ av intressent])))*((KvantifierbarNytta[Typ av intressent]="Privatpersoner")+(KvantifierbarNytta[Typ av intressent]="Användare"))),ROW(KvantifierbarNytta[Typ av intressent]),""),ROW(B13)-ROW($B$7))-4),"")</f>
        <v/>
      </c>
      <c r="C13" s="74" t="str">
        <f>IFERROR(INDEX(KvantifierbarNytta[Övergripande nytta],MATCH($B13,KvantifierbarNytta[[ID]:[ID]],0)),"")</f>
        <v/>
      </c>
      <c r="D13" s="74" t="str">
        <f>IFERROR(INDEX(KvantifierbarNytta[Typ av intressent],MATCH($B13,KvantifierbarNytta[ID],0)),"")</f>
        <v/>
      </c>
      <c r="E13" s="75" t="str">
        <f>IFERROR(INDEX(KvantifierbarNytta[År 1],MATCH($B13,KvantifierbarNytta[[ID]:[ID]],0)),"")</f>
        <v/>
      </c>
      <c r="F13" s="75" t="str">
        <f>IFERROR(INDEX(KvantifierbarNytta[År 2],MATCH($B13,KvantifierbarNytta[[ID]:[ID]],0)),"")</f>
        <v/>
      </c>
      <c r="G13" s="75" t="str">
        <f>IFERROR(INDEX(KvantifierbarNytta[År 3],MATCH($B13,KvantifierbarNytta[[ID]:[ID]],0)),"")</f>
        <v/>
      </c>
      <c r="H13" s="75" t="str">
        <f>IFERROR(INDEX(KvantifierbarNytta[År 4],MATCH($B13,KvantifierbarNytta[[ID]:[ID]],0)),"")</f>
        <v/>
      </c>
      <c r="I13" s="75" t="str">
        <f>IFERROR(INDEX(KvantifierbarNytta[År 5],MATCH($B13,KvantifierbarNytta[[ID]:[ID]],0)),"")</f>
        <v/>
      </c>
      <c r="J13" s="75" t="str">
        <f>IFERROR(INDEX(KvantifierbarNytta[År 6],MATCH($B13,KvantifierbarNytta[[ID]:[ID]],0)),"")</f>
        <v/>
      </c>
      <c r="K13" s="75" t="str">
        <f>IFERROR(INDEX(KvantifierbarNytta[År 7],MATCH($B13,KvantifierbarNytta[[ID]:[ID]],0)),"")</f>
        <v/>
      </c>
      <c r="L13" s="75" t="str">
        <f>IFERROR(INDEX(KvantifierbarNytta[År 8],MATCH($B13,KvantifierbarNytta[[ID]:[ID]],0)),"")</f>
        <v/>
      </c>
      <c r="M13" s="75" t="str">
        <f>IFERROR(INDEX(KvantifierbarNytta[År 9],MATCH($B13,KvantifierbarNytta[[ID]:[ID]],0)),"")</f>
        <v/>
      </c>
      <c r="N13" s="75" t="str">
        <f>IFERROR(INDEX(KvantifierbarNytta[År 10],MATCH($B13,KvantifierbarNytta[[ID]:[ID]],0)),"")</f>
        <v/>
      </c>
      <c r="O13" s="76" t="str">
        <f>IFERROR(INDEX(KvantifierbarNytta[Totalt värde över tidsperioden tkr],MATCH($B13,KvantifierbarNytta[[ID]:[ID]],0)),"")</f>
        <v/>
      </c>
    </row>
    <row r="14" spans="2:33" x14ac:dyDescent="0.3">
      <c r="B14" s="103" t="str" cm="1">
        <f t="array" ref="B14">IFERROR(INDEX(KvantifierbarNytta[ID],SMALL(IF(((NOT(ISBLANK(KvantifierbarNytta[Typ av intressent])))*((KvantifierbarNytta[Typ av intressent]="Privatpersoner")+(KvantifierbarNytta[Typ av intressent]="Användare"))),ROW(KvantifierbarNytta[Typ av intressent]),""),ROW(B14)-ROW($B$7))-4),"")</f>
        <v/>
      </c>
      <c r="C14" s="74" t="str">
        <f>IFERROR(INDEX(KvantifierbarNytta[Övergripande nytta],MATCH($B14,KvantifierbarNytta[[ID]:[ID]],0)),"")</f>
        <v/>
      </c>
      <c r="D14" s="74" t="str">
        <f>IFERROR(INDEX(KvantifierbarNytta[Typ av intressent],MATCH($B14,KvantifierbarNytta[ID],0)),"")</f>
        <v/>
      </c>
      <c r="E14" s="75" t="str">
        <f>IFERROR(INDEX(KvantifierbarNytta[År 1],MATCH($B14,KvantifierbarNytta[[ID]:[ID]],0)),"")</f>
        <v/>
      </c>
      <c r="F14" s="75" t="str">
        <f>IFERROR(INDEX(KvantifierbarNytta[År 2],MATCH($B14,KvantifierbarNytta[[ID]:[ID]],0)),"")</f>
        <v/>
      </c>
      <c r="G14" s="75" t="str">
        <f>IFERROR(INDEX(KvantifierbarNytta[År 3],MATCH($B14,KvantifierbarNytta[[ID]:[ID]],0)),"")</f>
        <v/>
      </c>
      <c r="H14" s="75" t="str">
        <f>IFERROR(INDEX(KvantifierbarNytta[År 4],MATCH($B14,KvantifierbarNytta[[ID]:[ID]],0)),"")</f>
        <v/>
      </c>
      <c r="I14" s="75" t="str">
        <f>IFERROR(INDEX(KvantifierbarNytta[År 5],MATCH($B14,KvantifierbarNytta[[ID]:[ID]],0)),"")</f>
        <v/>
      </c>
      <c r="J14" s="75" t="str">
        <f>IFERROR(INDEX(KvantifierbarNytta[År 6],MATCH($B14,KvantifierbarNytta[[ID]:[ID]],0)),"")</f>
        <v/>
      </c>
      <c r="K14" s="75" t="str">
        <f>IFERROR(INDEX(KvantifierbarNytta[År 7],MATCH($B14,KvantifierbarNytta[[ID]:[ID]],0)),"")</f>
        <v/>
      </c>
      <c r="L14" s="75" t="str">
        <f>IFERROR(INDEX(KvantifierbarNytta[År 8],MATCH($B14,KvantifierbarNytta[[ID]:[ID]],0)),"")</f>
        <v/>
      </c>
      <c r="M14" s="75" t="str">
        <f>IFERROR(INDEX(KvantifierbarNytta[År 9],MATCH($B14,KvantifierbarNytta[[ID]:[ID]],0)),"")</f>
        <v/>
      </c>
      <c r="N14" s="75" t="str">
        <f>IFERROR(INDEX(KvantifierbarNytta[År 10],MATCH($B14,KvantifierbarNytta[[ID]:[ID]],0)),"")</f>
        <v/>
      </c>
      <c r="O14" s="76" t="str">
        <f>IFERROR(INDEX(KvantifierbarNytta[Totalt värde över tidsperioden tkr],MATCH($B14,KvantifierbarNytta[[ID]:[ID]],0)),"")</f>
        <v/>
      </c>
    </row>
    <row r="15" spans="2:33" x14ac:dyDescent="0.3">
      <c r="B15" s="103" t="str" cm="1">
        <f t="array" ref="B15">IFERROR(INDEX(KvantifierbarNytta[ID],SMALL(IF(((NOT(ISBLANK(KvantifierbarNytta[Typ av intressent])))*((KvantifierbarNytta[Typ av intressent]="Privatpersoner")+(KvantifierbarNytta[Typ av intressent]="Användare"))),ROW(KvantifierbarNytta[Typ av intressent]),""),ROW(B15)-ROW($B$7))-4),"")</f>
        <v/>
      </c>
      <c r="C15" s="74" t="str">
        <f>IFERROR(INDEX(KvantifierbarNytta[Övergripande nytta],MATCH($B15,KvantifierbarNytta[[ID]:[ID]],0)),"")</f>
        <v/>
      </c>
      <c r="D15" s="74" t="str">
        <f>IFERROR(INDEX(KvantifierbarNytta[Typ av intressent],MATCH($B15,KvantifierbarNytta[ID],0)),"")</f>
        <v/>
      </c>
      <c r="E15" s="75" t="str">
        <f>IFERROR(INDEX(KvantifierbarNytta[År 1],MATCH($B15,KvantifierbarNytta[[ID]:[ID]],0)),"")</f>
        <v/>
      </c>
      <c r="F15" s="75" t="str">
        <f>IFERROR(INDEX(KvantifierbarNytta[År 2],MATCH($B15,KvantifierbarNytta[[ID]:[ID]],0)),"")</f>
        <v/>
      </c>
      <c r="G15" s="75" t="str">
        <f>IFERROR(INDEX(KvantifierbarNytta[År 3],MATCH($B15,KvantifierbarNytta[[ID]:[ID]],0)),"")</f>
        <v/>
      </c>
      <c r="H15" s="75" t="str">
        <f>IFERROR(INDEX(KvantifierbarNytta[År 4],MATCH($B15,KvantifierbarNytta[[ID]:[ID]],0)),"")</f>
        <v/>
      </c>
      <c r="I15" s="75" t="str">
        <f>IFERROR(INDEX(KvantifierbarNytta[År 5],MATCH($B15,KvantifierbarNytta[[ID]:[ID]],0)),"")</f>
        <v/>
      </c>
      <c r="J15" s="75" t="str">
        <f>IFERROR(INDEX(KvantifierbarNytta[År 6],MATCH($B15,KvantifierbarNytta[[ID]:[ID]],0)),"")</f>
        <v/>
      </c>
      <c r="K15" s="75" t="str">
        <f>IFERROR(INDEX(KvantifierbarNytta[År 7],MATCH($B15,KvantifierbarNytta[[ID]:[ID]],0)),"")</f>
        <v/>
      </c>
      <c r="L15" s="75" t="str">
        <f>IFERROR(INDEX(KvantifierbarNytta[År 8],MATCH($B15,KvantifierbarNytta[[ID]:[ID]],0)),"")</f>
        <v/>
      </c>
      <c r="M15" s="75" t="str">
        <f>IFERROR(INDEX(KvantifierbarNytta[År 9],MATCH($B15,KvantifierbarNytta[[ID]:[ID]],0)),"")</f>
        <v/>
      </c>
      <c r="N15" s="75" t="str">
        <f>IFERROR(INDEX(KvantifierbarNytta[År 10],MATCH($B15,KvantifierbarNytta[[ID]:[ID]],0)),"")</f>
        <v/>
      </c>
      <c r="O15" s="76" t="str">
        <f>IFERROR(INDEX(KvantifierbarNytta[Totalt värde över tidsperioden tkr],MATCH($B15,KvantifierbarNytta[[ID]:[ID]],0)),"")</f>
        <v/>
      </c>
    </row>
    <row r="16" spans="2:33" x14ac:dyDescent="0.3">
      <c r="B16" s="103" t="str" cm="1">
        <f t="array" ref="B16">IFERROR(INDEX(KvantifierbarNytta[ID],SMALL(IF(((NOT(ISBLANK(KvantifierbarNytta[Typ av intressent])))*((KvantifierbarNytta[Typ av intressent]="Privatpersoner")+(KvantifierbarNytta[Typ av intressent]="Användare"))),ROW(KvantifierbarNytta[Typ av intressent]),""),ROW(B16)-ROW($B$7))-4),"")</f>
        <v/>
      </c>
      <c r="C16" s="74" t="str">
        <f>IFERROR(INDEX(KvantifierbarNytta[Övergripande nytta],MATCH($B16,KvantifierbarNytta[[ID]:[ID]],0)),"")</f>
        <v/>
      </c>
      <c r="D16" s="74" t="str">
        <f>IFERROR(INDEX(KvantifierbarNytta[Typ av intressent],MATCH($B16,KvantifierbarNytta[ID],0)),"")</f>
        <v/>
      </c>
      <c r="E16" s="75" t="str">
        <f>IFERROR(INDEX(KvantifierbarNytta[År 1],MATCH($B16,KvantifierbarNytta[[ID]:[ID]],0)),"")</f>
        <v/>
      </c>
      <c r="F16" s="75" t="str">
        <f>IFERROR(INDEX(KvantifierbarNytta[År 2],MATCH($B16,KvantifierbarNytta[[ID]:[ID]],0)),"")</f>
        <v/>
      </c>
      <c r="G16" s="75" t="str">
        <f>IFERROR(INDEX(KvantifierbarNytta[År 3],MATCH($B16,KvantifierbarNytta[[ID]:[ID]],0)),"")</f>
        <v/>
      </c>
      <c r="H16" s="75" t="str">
        <f>IFERROR(INDEX(KvantifierbarNytta[År 4],MATCH($B16,KvantifierbarNytta[[ID]:[ID]],0)),"")</f>
        <v/>
      </c>
      <c r="I16" s="75" t="str">
        <f>IFERROR(INDEX(KvantifierbarNytta[År 5],MATCH($B16,KvantifierbarNytta[[ID]:[ID]],0)),"")</f>
        <v/>
      </c>
      <c r="J16" s="75" t="str">
        <f>IFERROR(INDEX(KvantifierbarNytta[År 6],MATCH($B16,KvantifierbarNytta[[ID]:[ID]],0)),"")</f>
        <v/>
      </c>
      <c r="K16" s="75" t="str">
        <f>IFERROR(INDEX(KvantifierbarNytta[År 7],MATCH($B16,KvantifierbarNytta[[ID]:[ID]],0)),"")</f>
        <v/>
      </c>
      <c r="L16" s="75" t="str">
        <f>IFERROR(INDEX(KvantifierbarNytta[År 8],MATCH($B16,KvantifierbarNytta[[ID]:[ID]],0)),"")</f>
        <v/>
      </c>
      <c r="M16" s="75" t="str">
        <f>IFERROR(INDEX(KvantifierbarNytta[År 9],MATCH($B16,KvantifierbarNytta[[ID]:[ID]],0)),"")</f>
        <v/>
      </c>
      <c r="N16" s="75" t="str">
        <f>IFERROR(INDEX(KvantifierbarNytta[År 10],MATCH($B16,KvantifierbarNytta[[ID]:[ID]],0)),"")</f>
        <v/>
      </c>
      <c r="O16" s="76" t="str">
        <f>IFERROR(INDEX(KvantifierbarNytta[Totalt värde över tidsperioden tkr],MATCH($B16,KvantifierbarNytta[[ID]:[ID]],0)),"")</f>
        <v/>
      </c>
    </row>
    <row r="17" spans="2:16" x14ac:dyDescent="0.3">
      <c r="B17" s="128" t="str" cm="1">
        <f t="array" ref="B17">IFERROR(INDEX(KvantifierbarNytta[ID],SMALL(IF(((NOT(ISBLANK(KvantifierbarNytta[Typ av intressent])))*((KvantifierbarNytta[Typ av intressent]="Privatpersoner")+(KvantifierbarNytta[Typ av intressent]="Användare"))),ROW(KvantifierbarNytta[Typ av intressent]),""),ROW(B17)-ROW($B$7))-4),"")</f>
        <v/>
      </c>
      <c r="C17" s="77" t="str">
        <f>IFERROR(INDEX(KvantifierbarNytta[Övergripande nytta],MATCH($B17,KvantifierbarNytta[[ID]:[ID]],0)),"")</f>
        <v/>
      </c>
      <c r="D17" s="77" t="str">
        <f>IFERROR(INDEX(KvantifierbarNytta[Typ av intressent],MATCH($B17,KvantifierbarNytta[ID],0)),"")</f>
        <v/>
      </c>
      <c r="E17" s="75" t="str">
        <f>IFERROR(INDEX(KvantifierbarNytta[År 1],MATCH($B17,KvantifierbarNytta[[ID]:[ID]],0)),"")</f>
        <v/>
      </c>
      <c r="F17" s="75" t="str">
        <f>IFERROR(INDEX(KvantifierbarNytta[År 2],MATCH($B17,KvantifierbarNytta[[ID]:[ID]],0)),"")</f>
        <v/>
      </c>
      <c r="G17" s="75" t="str">
        <f>IFERROR(INDEX(KvantifierbarNytta[År 3],MATCH($B17,KvantifierbarNytta[[ID]:[ID]],0)),"")</f>
        <v/>
      </c>
      <c r="H17" s="75" t="str">
        <f>IFERROR(INDEX(KvantifierbarNytta[År 4],MATCH($B17,KvantifierbarNytta[[ID]:[ID]],0)),"")</f>
        <v/>
      </c>
      <c r="I17" s="75" t="str">
        <f>IFERROR(INDEX(KvantifierbarNytta[År 5],MATCH($B17,KvantifierbarNytta[[ID]:[ID]],0)),"")</f>
        <v/>
      </c>
      <c r="J17" s="75" t="str">
        <f>IFERROR(INDEX(KvantifierbarNytta[År 6],MATCH($B17,KvantifierbarNytta[[ID]:[ID]],0)),"")</f>
        <v/>
      </c>
      <c r="K17" s="75" t="str">
        <f>IFERROR(INDEX(KvantifierbarNytta[År 7],MATCH($B17,KvantifierbarNytta[[ID]:[ID]],0)),"")</f>
        <v/>
      </c>
      <c r="L17" s="75" t="str">
        <f>IFERROR(INDEX(KvantifierbarNytta[År 8],MATCH($B17,KvantifierbarNytta[[ID]:[ID]],0)),"")</f>
        <v/>
      </c>
      <c r="M17" s="75" t="str">
        <f>IFERROR(INDEX(KvantifierbarNytta[År 9],MATCH($B17,KvantifierbarNytta[[ID]:[ID]],0)),"")</f>
        <v/>
      </c>
      <c r="N17" s="75" t="str">
        <f>IFERROR(INDEX(KvantifierbarNytta[År 10],MATCH($B17,KvantifierbarNytta[[ID]:[ID]],0)),"")</f>
        <v/>
      </c>
      <c r="O17" s="78" t="str">
        <f>IFERROR(INDEX(KvantifierbarNytta[Totalt värde över tidsperioden tkr],MATCH($B17,KvantifierbarNytta[[ID]:[ID]],0)),"")</f>
        <v/>
      </c>
    </row>
    <row r="18" spans="2:16" x14ac:dyDescent="0.3">
      <c r="B18" s="79"/>
      <c r="C18" s="105" t="s">
        <v>183</v>
      </c>
      <c r="D18" s="106"/>
      <c r="E18" s="80">
        <f t="shared" ref="E18:O18" si="1">SUM(E8:E17)</f>
        <v>0</v>
      </c>
      <c r="F18" s="81">
        <f t="shared" si="1"/>
        <v>0</v>
      </c>
      <c r="G18" s="81">
        <f t="shared" si="1"/>
        <v>0</v>
      </c>
      <c r="H18" s="81">
        <f t="shared" si="1"/>
        <v>0</v>
      </c>
      <c r="I18" s="81">
        <f t="shared" si="1"/>
        <v>0</v>
      </c>
      <c r="J18" s="81">
        <f t="shared" si="1"/>
        <v>0</v>
      </c>
      <c r="K18" s="81">
        <f t="shared" si="1"/>
        <v>0</v>
      </c>
      <c r="L18" s="81">
        <f t="shared" si="1"/>
        <v>0</v>
      </c>
      <c r="M18" s="81">
        <f t="shared" si="1"/>
        <v>0</v>
      </c>
      <c r="N18" s="81">
        <f t="shared" si="1"/>
        <v>0</v>
      </c>
      <c r="O18" s="82">
        <f t="shared" si="1"/>
        <v>0</v>
      </c>
    </row>
    <row r="21" spans="2:16" ht="23" x14ac:dyDescent="0.5">
      <c r="B21" s="66" t="s">
        <v>185</v>
      </c>
    </row>
    <row r="23" spans="2:16" x14ac:dyDescent="0.3">
      <c r="B23" s="135" t="s">
        <v>9</v>
      </c>
      <c r="C23" s="108" t="s">
        <v>46</v>
      </c>
      <c r="D23" s="108" t="s">
        <v>165</v>
      </c>
      <c r="E23" s="109">
        <f>Startår</f>
        <v>2023</v>
      </c>
      <c r="F23" s="109">
        <f>E23+1</f>
        <v>2024</v>
      </c>
      <c r="G23" s="109">
        <f t="shared" ref="G23:N23" si="2">F23+1</f>
        <v>2025</v>
      </c>
      <c r="H23" s="109">
        <f t="shared" si="2"/>
        <v>2026</v>
      </c>
      <c r="I23" s="109">
        <f t="shared" si="2"/>
        <v>2027</v>
      </c>
      <c r="J23" s="109">
        <f t="shared" si="2"/>
        <v>2028</v>
      </c>
      <c r="K23" s="109">
        <f t="shared" si="2"/>
        <v>2029</v>
      </c>
      <c r="L23" s="109">
        <f t="shared" si="2"/>
        <v>2030</v>
      </c>
      <c r="M23" s="109">
        <f t="shared" si="2"/>
        <v>2031</v>
      </c>
      <c r="N23" s="109">
        <f t="shared" si="2"/>
        <v>2032</v>
      </c>
      <c r="O23" s="110" t="s">
        <v>183</v>
      </c>
    </row>
    <row r="24" spans="2:16" x14ac:dyDescent="0.3">
      <c r="B24" s="104" t="str" cm="1">
        <f t="array" ref="B24">IFERROR(INDEX(KvantifierbaraKostnader[ID],SMALL(IF(((NOT(ISBLANK(KvantifierbaraKostnader[Typ av intressent])))*((KvantifierbaraKostnader[Typ av intressent]="Privatpersoner")+(KvantifierbaraKostnader[Typ av intressent]="Användare"))),ROW(KvantifierbaraKostnader[Typ av intressent]),""),ROW(B24)-ROW($B$23))-4),"")</f>
        <v/>
      </c>
      <c r="C24" s="71" t="str">
        <f>IFERROR(INDEX(KvantifierbaraKostnader[[Kostnadstyp ]],MATCH($B24,KvantifierbaraKostnader[ID],0)),"")</f>
        <v/>
      </c>
      <c r="D24" s="71" t="str">
        <f>IFERROR(INDEX(KvantifierbaraKostnader[Typ av intressent],MATCH($B24,KvantifierbaraKostnader[ID],0)),"")</f>
        <v/>
      </c>
      <c r="E24" s="72" t="str">
        <f>IFERROR(INDEX(KvantifierbaraKostnader[År 1],MATCH($B24,KvantifierbaraKostnader[[ID]:[ID]],0)),"")</f>
        <v/>
      </c>
      <c r="F24" s="72" t="str">
        <f>IFERROR(INDEX(KvantifierbaraKostnader[År 2],MATCH($B24,KvantifierbaraKostnader[[ID]:[ID]],0)),"")</f>
        <v/>
      </c>
      <c r="G24" s="72" t="str">
        <f>IFERROR(INDEX(KvantifierbaraKostnader[År 3],MATCH($B24,KvantifierbaraKostnader[[ID]:[ID]],0)),"")</f>
        <v/>
      </c>
      <c r="H24" s="72" t="str">
        <f>IFERROR(INDEX(KvantifierbaraKostnader[År 4],MATCH($B24,KvantifierbaraKostnader[[ID]:[ID]],0)),"")</f>
        <v/>
      </c>
      <c r="I24" s="72" t="str">
        <f>IFERROR(INDEX(KvantifierbaraKostnader[År 5],MATCH($B24,KvantifierbaraKostnader[[ID]:[ID]],0)),"")</f>
        <v/>
      </c>
      <c r="J24" s="72" t="str">
        <f>IFERROR(INDEX(KvantifierbaraKostnader[År 6],MATCH($B24,KvantifierbaraKostnader[[ID]:[ID]],0)),"")</f>
        <v/>
      </c>
      <c r="K24" s="72" t="str">
        <f>IFERROR(INDEX(KvantifierbaraKostnader[År 7],MATCH($B24,KvantifierbaraKostnader[[ID]:[ID]],0)),"")</f>
        <v/>
      </c>
      <c r="L24" s="72" t="str">
        <f>IFERROR(INDEX(KvantifierbaraKostnader[År 8],MATCH($B24,KvantifierbaraKostnader[[ID]:[ID]],0)),"")</f>
        <v/>
      </c>
      <c r="M24" s="72" t="str">
        <f>IFERROR(INDEX(KvantifierbaraKostnader[År 9],MATCH($B24,KvantifierbaraKostnader[[ID]:[ID]],0)),"")</f>
        <v/>
      </c>
      <c r="N24" s="72" t="str">
        <f>IFERROR(INDEX(KvantifierbaraKostnader[År 10],MATCH($B24,KvantifierbaraKostnader[[ID]:[ID]],0)),"")</f>
        <v/>
      </c>
      <c r="O24" s="73" t="str">
        <f>IFERROR(INDEX(KvantifierbaraKostnader[Total kostnad över tidsperioden tkr],MATCH($B24,KvantifierbaraKostnader[[ID]:[ID]],0)),"")</f>
        <v/>
      </c>
    </row>
    <row r="25" spans="2:16" x14ac:dyDescent="0.3">
      <c r="B25" s="104" t="str" cm="1">
        <f t="array" ref="B25">IFERROR(INDEX(KvantifierbaraKostnader[ID],SMALL(IF(((NOT(ISBLANK(KvantifierbaraKostnader[Typ av intressent])))*((KvantifierbaraKostnader[Typ av intressent]="Privatpersoner")+(KvantifierbaraKostnader[Typ av intressent]="Användare"))),ROW(KvantifierbaraKostnader[Typ av intressent]),""),ROW(B25)-ROW($B$23))-4),"")</f>
        <v/>
      </c>
      <c r="C25" s="74" t="str">
        <f>IFERROR(INDEX(KvantifierbaraKostnader[[Kostnadstyp ]],MATCH($B25,KvantifierbaraKostnader[ID],0)),"")</f>
        <v/>
      </c>
      <c r="D25" s="74" t="str">
        <f>IFERROR(INDEX(KvantifierbaraKostnader[Typ av intressent],MATCH($B25,KvantifierbaraKostnader[ID],0)),"")</f>
        <v/>
      </c>
      <c r="E25" s="75" t="str">
        <f>IFERROR(INDEX(KvantifierbaraKostnader[År 1],MATCH($B25,KvantifierbaraKostnader[[ID]:[ID]],0)),"")</f>
        <v/>
      </c>
      <c r="F25" s="75" t="str">
        <f>IFERROR(INDEX(KvantifierbaraKostnader[År 2],MATCH($B25,KvantifierbaraKostnader[[ID]:[ID]],0)),"")</f>
        <v/>
      </c>
      <c r="G25" s="75" t="str">
        <f>IFERROR(INDEX(KvantifierbaraKostnader[År 3],MATCH($B25,KvantifierbaraKostnader[[ID]:[ID]],0)),"")</f>
        <v/>
      </c>
      <c r="H25" s="75" t="str">
        <f>IFERROR(INDEX(KvantifierbaraKostnader[År 4],MATCH($B25,KvantifierbaraKostnader[[ID]:[ID]],0)),"")</f>
        <v/>
      </c>
      <c r="I25" s="75" t="str">
        <f>IFERROR(INDEX(KvantifierbaraKostnader[År 5],MATCH($B25,KvantifierbaraKostnader[[ID]:[ID]],0)),"")</f>
        <v/>
      </c>
      <c r="J25" s="75" t="str">
        <f>IFERROR(INDEX(KvantifierbaraKostnader[År 6],MATCH($B25,KvantifierbaraKostnader[[ID]:[ID]],0)),"")</f>
        <v/>
      </c>
      <c r="K25" s="75" t="str">
        <f>IFERROR(INDEX(KvantifierbaraKostnader[År 7],MATCH($B25,KvantifierbaraKostnader[[ID]:[ID]],0)),"")</f>
        <v/>
      </c>
      <c r="L25" s="75" t="str">
        <f>IFERROR(INDEX(KvantifierbaraKostnader[År 8],MATCH($B25,KvantifierbaraKostnader[[ID]:[ID]],0)),"")</f>
        <v/>
      </c>
      <c r="M25" s="75" t="str">
        <f>IFERROR(INDEX(KvantifierbaraKostnader[År 9],MATCH($B25,KvantifierbaraKostnader[[ID]:[ID]],0)),"")</f>
        <v/>
      </c>
      <c r="N25" s="75" t="str">
        <f>IFERROR(INDEX(KvantifierbaraKostnader[År 10],MATCH($B25,KvantifierbaraKostnader[[ID]:[ID]],0)),"")</f>
        <v/>
      </c>
      <c r="O25" s="76" t="str">
        <f>IFERROR(INDEX(KvantifierbaraKostnader[Total kostnad över tidsperioden tkr],MATCH($B25,KvantifierbaraKostnader[[ID]:[ID]],0)),"")</f>
        <v/>
      </c>
    </row>
    <row r="26" spans="2:16" x14ac:dyDescent="0.3">
      <c r="B26" s="104" t="str" cm="1">
        <f t="array" ref="B26">IFERROR(INDEX(KvantifierbaraKostnader[ID],SMALL(IF(((NOT(ISBLANK(KvantifierbaraKostnader[Typ av intressent])))*((KvantifierbaraKostnader[Typ av intressent]="Privatpersoner")+(KvantifierbaraKostnader[Typ av intressent]="Användare"))),ROW(KvantifierbaraKostnader[Typ av intressent]),""),ROW(B26)-ROW($B$23))-4),"")</f>
        <v/>
      </c>
      <c r="C26" s="74" t="str">
        <f>IFERROR(INDEX(KvantifierbaraKostnader[[Kostnadstyp ]],MATCH($B26,KvantifierbaraKostnader[ID],0)),"")</f>
        <v/>
      </c>
      <c r="D26" s="74" t="str">
        <f>IFERROR(INDEX(KvantifierbaraKostnader[Typ av intressent],MATCH($B26,KvantifierbaraKostnader[ID],0)),"")</f>
        <v/>
      </c>
      <c r="E26" s="75" t="str">
        <f>IFERROR(INDEX(KvantifierbaraKostnader[År 1],MATCH($B26,KvantifierbaraKostnader[[ID]:[ID]],0)),"")</f>
        <v/>
      </c>
      <c r="F26" s="75" t="str">
        <f>IFERROR(INDEX(KvantifierbaraKostnader[År 2],MATCH($B26,KvantifierbaraKostnader[[ID]:[ID]],0)),"")</f>
        <v/>
      </c>
      <c r="G26" s="75" t="str">
        <f>IFERROR(INDEX(KvantifierbaraKostnader[År 3],MATCH($B26,KvantifierbaraKostnader[[ID]:[ID]],0)),"")</f>
        <v/>
      </c>
      <c r="H26" s="75" t="str">
        <f>IFERROR(INDEX(KvantifierbaraKostnader[År 4],MATCH($B26,KvantifierbaraKostnader[[ID]:[ID]],0)),"")</f>
        <v/>
      </c>
      <c r="I26" s="75" t="str">
        <f>IFERROR(INDEX(KvantifierbaraKostnader[År 5],MATCH($B26,KvantifierbaraKostnader[[ID]:[ID]],0)),"")</f>
        <v/>
      </c>
      <c r="J26" s="75" t="str">
        <f>IFERROR(INDEX(KvantifierbaraKostnader[År 6],MATCH($B26,KvantifierbaraKostnader[[ID]:[ID]],0)),"")</f>
        <v/>
      </c>
      <c r="K26" s="75" t="str">
        <f>IFERROR(INDEX(KvantifierbaraKostnader[År 7],MATCH($B26,KvantifierbaraKostnader[[ID]:[ID]],0)),"")</f>
        <v/>
      </c>
      <c r="L26" s="75" t="str">
        <f>IFERROR(INDEX(KvantifierbaraKostnader[År 8],MATCH($B26,KvantifierbaraKostnader[[ID]:[ID]],0)),"")</f>
        <v/>
      </c>
      <c r="M26" s="75" t="str">
        <f>IFERROR(INDEX(KvantifierbaraKostnader[År 9],MATCH($B26,KvantifierbaraKostnader[[ID]:[ID]],0)),"")</f>
        <v/>
      </c>
      <c r="N26" s="75" t="str">
        <f>IFERROR(INDEX(KvantifierbaraKostnader[År 10],MATCH($B26,KvantifierbaraKostnader[[ID]:[ID]],0)),"")</f>
        <v/>
      </c>
      <c r="O26" s="76" t="str">
        <f>IFERROR(INDEX(KvantifierbaraKostnader[Total kostnad över tidsperioden tkr],MATCH($B26,KvantifierbaraKostnader[[ID]:[ID]],0)),"")</f>
        <v/>
      </c>
    </row>
    <row r="27" spans="2:16" x14ac:dyDescent="0.3">
      <c r="B27" s="104" t="str" cm="1">
        <f t="array" ref="B27">IFERROR(INDEX(KvantifierbaraKostnader[ID],SMALL(IF(((NOT(ISBLANK(KvantifierbaraKostnader[Typ av intressent])))*((KvantifierbaraKostnader[Typ av intressent]="Privatpersoner")+(KvantifierbaraKostnader[Typ av intressent]="Användare"))),ROW(KvantifierbaraKostnader[Typ av intressent]),""),ROW(B27)-ROW($B$23))-4),"")</f>
        <v/>
      </c>
      <c r="C27" s="74" t="str">
        <f>IFERROR(INDEX(KvantifierbaraKostnader[[Kostnadstyp ]],MATCH($B27,KvantifierbaraKostnader[ID],0)),"")</f>
        <v/>
      </c>
      <c r="D27" s="74" t="str">
        <f>IFERROR(INDEX(KvantifierbaraKostnader[Typ av intressent],MATCH($B27,KvantifierbaraKostnader[ID],0)),"")</f>
        <v/>
      </c>
      <c r="E27" s="75" t="str">
        <f>IFERROR(INDEX(KvantifierbaraKostnader[År 1],MATCH($B27,KvantifierbaraKostnader[[ID]:[ID]],0)),"")</f>
        <v/>
      </c>
      <c r="F27" s="75" t="str">
        <f>IFERROR(INDEX(KvantifierbaraKostnader[År 2],MATCH($B27,KvantifierbaraKostnader[[ID]:[ID]],0)),"")</f>
        <v/>
      </c>
      <c r="G27" s="75" t="str">
        <f>IFERROR(INDEX(KvantifierbaraKostnader[År 3],MATCH($B27,KvantifierbaraKostnader[[ID]:[ID]],0)),"")</f>
        <v/>
      </c>
      <c r="H27" s="75" t="str">
        <f>IFERROR(INDEX(KvantifierbaraKostnader[År 4],MATCH($B27,KvantifierbaraKostnader[[ID]:[ID]],0)),"")</f>
        <v/>
      </c>
      <c r="I27" s="75" t="str">
        <f>IFERROR(INDEX(KvantifierbaraKostnader[År 5],MATCH($B27,KvantifierbaraKostnader[[ID]:[ID]],0)),"")</f>
        <v/>
      </c>
      <c r="J27" s="75" t="str">
        <f>IFERROR(INDEX(KvantifierbaraKostnader[År 6],MATCH($B27,KvantifierbaraKostnader[[ID]:[ID]],0)),"")</f>
        <v/>
      </c>
      <c r="K27" s="75" t="str">
        <f>IFERROR(INDEX(KvantifierbaraKostnader[År 7],MATCH($B27,KvantifierbaraKostnader[[ID]:[ID]],0)),"")</f>
        <v/>
      </c>
      <c r="L27" s="75" t="str">
        <f>IFERROR(INDEX(KvantifierbaraKostnader[År 8],MATCH($B27,KvantifierbaraKostnader[[ID]:[ID]],0)),"")</f>
        <v/>
      </c>
      <c r="M27" s="75" t="str">
        <f>IFERROR(INDEX(KvantifierbaraKostnader[År 9],MATCH($B27,KvantifierbaraKostnader[[ID]:[ID]],0)),"")</f>
        <v/>
      </c>
      <c r="N27" s="75" t="str">
        <f>IFERROR(INDEX(KvantifierbaraKostnader[År 10],MATCH($B27,KvantifierbaraKostnader[[ID]:[ID]],0)),"")</f>
        <v/>
      </c>
      <c r="O27" s="76" t="str">
        <f>IFERROR(INDEX(KvantifierbaraKostnader[Total kostnad över tidsperioden tkr],MATCH($B27,KvantifierbaraKostnader[[ID]:[ID]],0)),"")</f>
        <v/>
      </c>
    </row>
    <row r="28" spans="2:16" x14ac:dyDescent="0.3">
      <c r="B28" s="104" t="str" cm="1">
        <f t="array" ref="B28">IFERROR(INDEX(KvantifierbaraKostnader[ID],SMALL(IF(((NOT(ISBLANK(KvantifierbaraKostnader[Typ av intressent])))*((KvantifierbaraKostnader[Typ av intressent]="Privatpersoner")+(KvantifierbaraKostnader[Typ av intressent]="Användare"))),ROW(KvantifierbaraKostnader[Typ av intressent]),""),ROW(B28)-ROW($B$23))-4),"")</f>
        <v/>
      </c>
      <c r="C28" s="74" t="str">
        <f>IFERROR(INDEX(KvantifierbaraKostnader[[Kostnadstyp ]],MATCH($B28,KvantifierbaraKostnader[ID],0)),"")</f>
        <v/>
      </c>
      <c r="D28" s="74" t="str">
        <f>IFERROR(INDEX(KvantifierbaraKostnader[Typ av intressent],MATCH($B28,KvantifierbaraKostnader[ID],0)),"")</f>
        <v/>
      </c>
      <c r="E28" s="75" t="str">
        <f>IFERROR(INDEX(KvantifierbaraKostnader[År 1],MATCH($B28,KvantifierbaraKostnader[[ID]:[ID]],0)),"")</f>
        <v/>
      </c>
      <c r="F28" s="75" t="str">
        <f>IFERROR(INDEX(KvantifierbaraKostnader[År 2],MATCH($B28,KvantifierbaraKostnader[[ID]:[ID]],0)),"")</f>
        <v/>
      </c>
      <c r="G28" s="75" t="str">
        <f>IFERROR(INDEX(KvantifierbaraKostnader[År 3],MATCH($B28,KvantifierbaraKostnader[[ID]:[ID]],0)),"")</f>
        <v/>
      </c>
      <c r="H28" s="75" t="str">
        <f>IFERROR(INDEX(KvantifierbaraKostnader[År 4],MATCH($B28,KvantifierbaraKostnader[[ID]:[ID]],0)),"")</f>
        <v/>
      </c>
      <c r="I28" s="75" t="str">
        <f>IFERROR(INDEX(KvantifierbaraKostnader[År 5],MATCH($B28,KvantifierbaraKostnader[[ID]:[ID]],0)),"")</f>
        <v/>
      </c>
      <c r="J28" s="75" t="str">
        <f>IFERROR(INDEX(KvantifierbaraKostnader[År 6],MATCH($B28,KvantifierbaraKostnader[[ID]:[ID]],0)),"")</f>
        <v/>
      </c>
      <c r="K28" s="75" t="str">
        <f>IFERROR(INDEX(KvantifierbaraKostnader[År 7],MATCH($B28,KvantifierbaraKostnader[[ID]:[ID]],0)),"")</f>
        <v/>
      </c>
      <c r="L28" s="75" t="str">
        <f>IFERROR(INDEX(KvantifierbaraKostnader[År 8],MATCH($B28,KvantifierbaraKostnader[[ID]:[ID]],0)),"")</f>
        <v/>
      </c>
      <c r="M28" s="75" t="str">
        <f>IFERROR(INDEX(KvantifierbaraKostnader[År 9],MATCH($B28,KvantifierbaraKostnader[[ID]:[ID]],0)),"")</f>
        <v/>
      </c>
      <c r="N28" s="75" t="str">
        <f>IFERROR(INDEX(KvantifierbaraKostnader[År 10],MATCH($B28,KvantifierbaraKostnader[[ID]:[ID]],0)),"")</f>
        <v/>
      </c>
      <c r="O28" s="76" t="str">
        <f>IFERROR(INDEX(KvantifierbaraKostnader[Total kostnad över tidsperioden tkr],MATCH($B28,KvantifierbaraKostnader[[ID]:[ID]],0)),"")</f>
        <v/>
      </c>
    </row>
    <row r="29" spans="2:16" x14ac:dyDescent="0.3">
      <c r="B29" s="104" t="str" cm="1">
        <f t="array" ref="B29">IFERROR(INDEX(KvantifierbaraKostnader[ID],SMALL(IF(((NOT(ISBLANK(KvantifierbaraKostnader[Typ av intressent])))*((KvantifierbaraKostnader[Typ av intressent]="Privatpersoner")+(KvantifierbaraKostnader[Typ av intressent]="Användare"))),ROW(KvantifierbaraKostnader[Typ av intressent]),""),ROW(B29)-ROW($B$23))-4),"")</f>
        <v/>
      </c>
      <c r="C29" s="74" t="str">
        <f>IFERROR(INDEX(KvantifierbaraKostnader[[Kostnadstyp ]],MATCH($B29,KvantifierbaraKostnader[ID],0)),"")</f>
        <v/>
      </c>
      <c r="D29" s="74" t="str">
        <f>IFERROR(INDEX(KvantifierbaraKostnader[Typ av intressent],MATCH($B29,KvantifierbaraKostnader[ID],0)),"")</f>
        <v/>
      </c>
      <c r="E29" s="75" t="str">
        <f>IFERROR(INDEX(KvantifierbaraKostnader[År 1],MATCH($B29,KvantifierbaraKostnader[[ID]:[ID]],0)),"")</f>
        <v/>
      </c>
      <c r="F29" s="75" t="str">
        <f>IFERROR(INDEX(KvantifierbaraKostnader[År 2],MATCH($B29,KvantifierbaraKostnader[[ID]:[ID]],0)),"")</f>
        <v/>
      </c>
      <c r="G29" s="75" t="str">
        <f>IFERROR(INDEX(KvantifierbaraKostnader[År 3],MATCH($B29,KvantifierbaraKostnader[[ID]:[ID]],0)),"")</f>
        <v/>
      </c>
      <c r="H29" s="75" t="str">
        <f>IFERROR(INDEX(KvantifierbaraKostnader[År 4],MATCH($B29,KvantifierbaraKostnader[[ID]:[ID]],0)),"")</f>
        <v/>
      </c>
      <c r="I29" s="75" t="str">
        <f>IFERROR(INDEX(KvantifierbaraKostnader[År 5],MATCH($B29,KvantifierbaraKostnader[[ID]:[ID]],0)),"")</f>
        <v/>
      </c>
      <c r="J29" s="75" t="str">
        <f>IFERROR(INDEX(KvantifierbaraKostnader[År 6],MATCH($B29,KvantifierbaraKostnader[[ID]:[ID]],0)),"")</f>
        <v/>
      </c>
      <c r="K29" s="75" t="str">
        <f>IFERROR(INDEX(KvantifierbaraKostnader[År 7],MATCH($B29,KvantifierbaraKostnader[[ID]:[ID]],0)),"")</f>
        <v/>
      </c>
      <c r="L29" s="75" t="str">
        <f>IFERROR(INDEX(KvantifierbaraKostnader[År 8],MATCH($B29,KvantifierbaraKostnader[[ID]:[ID]],0)),"")</f>
        <v/>
      </c>
      <c r="M29" s="75" t="str">
        <f>IFERROR(INDEX(KvantifierbaraKostnader[År 9],MATCH($B29,KvantifierbaraKostnader[[ID]:[ID]],0)),"")</f>
        <v/>
      </c>
      <c r="N29" s="75" t="str">
        <f>IFERROR(INDEX(KvantifierbaraKostnader[År 10],MATCH($B29,KvantifierbaraKostnader[[ID]:[ID]],0)),"")</f>
        <v/>
      </c>
      <c r="O29" s="76" t="str">
        <f>IFERROR(INDEX(KvantifierbaraKostnader[Total kostnad över tidsperioden tkr],MATCH($B29,KvantifierbaraKostnader[[ID]:[ID]],0)),"")</f>
        <v/>
      </c>
    </row>
    <row r="30" spans="2:16" x14ac:dyDescent="0.3">
      <c r="B30" s="104" t="str" cm="1">
        <f t="array" ref="B30">IFERROR(INDEX(KvantifierbaraKostnader[ID],SMALL(IF(((NOT(ISBLANK(KvantifierbaraKostnader[Typ av intressent])))*((KvantifierbaraKostnader[Typ av intressent]="Privatpersoner")+(KvantifierbaraKostnader[Typ av intressent]="Användare"))),ROW(KvantifierbaraKostnader[Typ av intressent]),""),ROW(B30)-ROW($B$23))-4),"")</f>
        <v/>
      </c>
      <c r="C30" s="74" t="str">
        <f>IFERROR(INDEX(KvantifierbaraKostnader[[Kostnadstyp ]],MATCH($B30,KvantifierbaraKostnader[ID],0)),"")</f>
        <v/>
      </c>
      <c r="D30" s="74" t="str">
        <f>IFERROR(INDEX(KvantifierbaraKostnader[Typ av intressent],MATCH($B30,KvantifierbaraKostnader[ID],0)),"")</f>
        <v/>
      </c>
      <c r="E30" s="75" t="str">
        <f>IFERROR(INDEX(KvantifierbaraKostnader[År 1],MATCH($B30,KvantifierbaraKostnader[[ID]:[ID]],0)),"")</f>
        <v/>
      </c>
      <c r="F30" s="75" t="str">
        <f>IFERROR(INDEX(KvantifierbaraKostnader[År 2],MATCH($B30,KvantifierbaraKostnader[[ID]:[ID]],0)),"")</f>
        <v/>
      </c>
      <c r="G30" s="75" t="str">
        <f>IFERROR(INDEX(KvantifierbaraKostnader[År 3],MATCH($B30,KvantifierbaraKostnader[[ID]:[ID]],0)),"")</f>
        <v/>
      </c>
      <c r="H30" s="75" t="str">
        <f>IFERROR(INDEX(KvantifierbaraKostnader[År 4],MATCH($B30,KvantifierbaraKostnader[[ID]:[ID]],0)),"")</f>
        <v/>
      </c>
      <c r="I30" s="75" t="str">
        <f>IFERROR(INDEX(KvantifierbaraKostnader[År 5],MATCH($B30,KvantifierbaraKostnader[[ID]:[ID]],0)),"")</f>
        <v/>
      </c>
      <c r="J30" s="75" t="str">
        <f>IFERROR(INDEX(KvantifierbaraKostnader[År 6],MATCH($B30,KvantifierbaraKostnader[[ID]:[ID]],0)),"")</f>
        <v/>
      </c>
      <c r="K30" s="75" t="str">
        <f>IFERROR(INDEX(KvantifierbaraKostnader[År 7],MATCH($B30,KvantifierbaraKostnader[[ID]:[ID]],0)),"")</f>
        <v/>
      </c>
      <c r="L30" s="75" t="str">
        <f>IFERROR(INDEX(KvantifierbaraKostnader[År 8],MATCH($B30,KvantifierbaraKostnader[[ID]:[ID]],0)),"")</f>
        <v/>
      </c>
      <c r="M30" s="75" t="str">
        <f>IFERROR(INDEX(KvantifierbaraKostnader[År 9],MATCH($B30,KvantifierbaraKostnader[[ID]:[ID]],0)),"")</f>
        <v/>
      </c>
      <c r="N30" s="75" t="str">
        <f>IFERROR(INDEX(KvantifierbaraKostnader[År 10],MATCH($B30,KvantifierbaraKostnader[[ID]:[ID]],0)),"")</f>
        <v/>
      </c>
      <c r="O30" s="76" t="str">
        <f>IFERROR(INDEX(KvantifierbaraKostnader[Total kostnad över tidsperioden tkr],MATCH($B30,KvantifierbaraKostnader[[ID]:[ID]],0)),"")</f>
        <v/>
      </c>
    </row>
    <row r="31" spans="2:16" x14ac:dyDescent="0.3">
      <c r="B31" s="104" t="str" cm="1">
        <f t="array" ref="B31">IFERROR(INDEX(KvantifierbaraKostnader[ID],SMALL(IF(((NOT(ISBLANK(KvantifierbaraKostnader[Typ av intressent])))*((KvantifierbaraKostnader[Typ av intressent]="Privatpersoner")+(KvantifierbaraKostnader[Typ av intressent]="Användare"))),ROW(KvantifierbaraKostnader[Typ av intressent]),""),ROW(B31)-ROW($B$23))-4),"")</f>
        <v/>
      </c>
      <c r="C31" s="74" t="str">
        <f>IFERROR(INDEX(KvantifierbaraKostnader[[Kostnadstyp ]],MATCH($B31,KvantifierbaraKostnader[ID],0)),"")</f>
        <v/>
      </c>
      <c r="D31" s="74" t="str">
        <f>IFERROR(INDEX(KvantifierbaraKostnader[Typ av intressent],MATCH($B31,KvantifierbaraKostnader[ID],0)),"")</f>
        <v/>
      </c>
      <c r="E31" s="75" t="str">
        <f>IFERROR(INDEX(KvantifierbaraKostnader[År 1],MATCH($B31,KvantifierbaraKostnader[[ID]:[ID]],0)),"")</f>
        <v/>
      </c>
      <c r="F31" s="75" t="str">
        <f>IFERROR(INDEX(KvantifierbaraKostnader[År 2],MATCH($B31,KvantifierbaraKostnader[[ID]:[ID]],0)),"")</f>
        <v/>
      </c>
      <c r="G31" s="75" t="str">
        <f>IFERROR(INDEX(KvantifierbaraKostnader[År 3],MATCH($B31,KvantifierbaraKostnader[[ID]:[ID]],0)),"")</f>
        <v/>
      </c>
      <c r="H31" s="75" t="str">
        <f>IFERROR(INDEX(KvantifierbaraKostnader[År 4],MATCH($B31,KvantifierbaraKostnader[[ID]:[ID]],0)),"")</f>
        <v/>
      </c>
      <c r="I31" s="75" t="str">
        <f>IFERROR(INDEX(KvantifierbaraKostnader[År 5],MATCH($B31,KvantifierbaraKostnader[[ID]:[ID]],0)),"")</f>
        <v/>
      </c>
      <c r="J31" s="75" t="str">
        <f>IFERROR(INDEX(KvantifierbaraKostnader[År 6],MATCH($B31,KvantifierbaraKostnader[[ID]:[ID]],0)),"")</f>
        <v/>
      </c>
      <c r="K31" s="75" t="str">
        <f>IFERROR(INDEX(KvantifierbaraKostnader[År 7],MATCH($B31,KvantifierbaraKostnader[[ID]:[ID]],0)),"")</f>
        <v/>
      </c>
      <c r="L31" s="75" t="str">
        <f>IFERROR(INDEX(KvantifierbaraKostnader[År 8],MATCH($B31,KvantifierbaraKostnader[[ID]:[ID]],0)),"")</f>
        <v/>
      </c>
      <c r="M31" s="75" t="str">
        <f>IFERROR(INDEX(KvantifierbaraKostnader[År 9],MATCH($B31,KvantifierbaraKostnader[[ID]:[ID]],0)),"")</f>
        <v/>
      </c>
      <c r="N31" s="75" t="str">
        <f>IFERROR(INDEX(KvantifierbaraKostnader[År 10],MATCH($B31,KvantifierbaraKostnader[[ID]:[ID]],0)),"")</f>
        <v/>
      </c>
      <c r="O31" s="76" t="str">
        <f>IFERROR(INDEX(KvantifierbaraKostnader[Total kostnad över tidsperioden tkr],MATCH($B31,KvantifierbaraKostnader[[ID]:[ID]],0)),"")</f>
        <v/>
      </c>
      <c r="P31" s="70"/>
    </row>
    <row r="32" spans="2:16" x14ac:dyDescent="0.3">
      <c r="B32" s="104" t="str" cm="1">
        <f t="array" ref="B32">IFERROR(INDEX(KvantifierbaraKostnader[ID],SMALL(IF(((NOT(ISBLANK(KvantifierbaraKostnader[Typ av intressent])))*((KvantifierbaraKostnader[Typ av intressent]="Privatpersoner")+(KvantifierbaraKostnader[Typ av intressent]="Användare"))),ROW(KvantifierbaraKostnader[Typ av intressent]),""),ROW(B32)-ROW($B$23))-4),"")</f>
        <v/>
      </c>
      <c r="C32" s="74" t="str">
        <f>IFERROR(INDEX(KvantifierbaraKostnader[[Kostnadstyp ]],MATCH($B32,KvantifierbaraKostnader[ID],0)),"")</f>
        <v/>
      </c>
      <c r="D32" s="74" t="str">
        <f>IFERROR(INDEX(KvantifierbaraKostnader[Typ av intressent],MATCH($B32,KvantifierbaraKostnader[ID],0)),"")</f>
        <v/>
      </c>
      <c r="E32" s="75" t="str">
        <f>IFERROR(INDEX(KvantifierbaraKostnader[År 1],MATCH($B32,KvantifierbaraKostnader[[ID]:[ID]],0)),"")</f>
        <v/>
      </c>
      <c r="F32" s="75" t="str">
        <f>IFERROR(INDEX(KvantifierbaraKostnader[År 2],MATCH($B32,KvantifierbaraKostnader[[ID]:[ID]],0)),"")</f>
        <v/>
      </c>
      <c r="G32" s="75" t="str">
        <f>IFERROR(INDEX(KvantifierbaraKostnader[År 3],MATCH($B32,KvantifierbaraKostnader[[ID]:[ID]],0)),"")</f>
        <v/>
      </c>
      <c r="H32" s="75" t="str">
        <f>IFERROR(INDEX(KvantifierbaraKostnader[År 4],MATCH($B32,KvantifierbaraKostnader[[ID]:[ID]],0)),"")</f>
        <v/>
      </c>
      <c r="I32" s="75" t="str">
        <f>IFERROR(INDEX(KvantifierbaraKostnader[År 5],MATCH($B32,KvantifierbaraKostnader[[ID]:[ID]],0)),"")</f>
        <v/>
      </c>
      <c r="J32" s="75" t="str">
        <f>IFERROR(INDEX(KvantifierbaraKostnader[År 6],MATCH($B32,KvantifierbaraKostnader[[ID]:[ID]],0)),"")</f>
        <v/>
      </c>
      <c r="K32" s="75" t="str">
        <f>IFERROR(INDEX(KvantifierbaraKostnader[År 7],MATCH($B32,KvantifierbaraKostnader[[ID]:[ID]],0)),"")</f>
        <v/>
      </c>
      <c r="L32" s="75" t="str">
        <f>IFERROR(INDEX(KvantifierbaraKostnader[År 8],MATCH($B32,KvantifierbaraKostnader[[ID]:[ID]],0)),"")</f>
        <v/>
      </c>
      <c r="M32" s="75" t="str">
        <f>IFERROR(INDEX(KvantifierbaraKostnader[År 9],MATCH($B32,KvantifierbaraKostnader[[ID]:[ID]],0)),"")</f>
        <v/>
      </c>
      <c r="N32" s="75" t="str">
        <f>IFERROR(INDEX(KvantifierbaraKostnader[År 10],MATCH($B32,KvantifierbaraKostnader[[ID]:[ID]],0)),"")</f>
        <v/>
      </c>
      <c r="O32" s="76" t="str">
        <f>IFERROR(INDEX(KvantifierbaraKostnader[Total kostnad över tidsperioden tkr],MATCH($B32,KvantifierbaraKostnader[[ID]:[ID]],0)),"")</f>
        <v/>
      </c>
      <c r="P32" s="70"/>
    </row>
    <row r="33" spans="2:16" x14ac:dyDescent="0.3">
      <c r="B33" s="99" t="str" cm="1">
        <f t="array" ref="B33">IFERROR(INDEX(KvantifierbaraKostnader[ID],SMALL(IF(((NOT(ISBLANK(KvantifierbaraKostnader[Typ av intressent])))*((KvantifierbaraKostnader[Typ av intressent]="Privatpersoner")+(KvantifierbaraKostnader[Typ av intressent]="Användare"))),ROW(KvantifierbaraKostnader[Typ av intressent]),""),ROW(B33)-ROW($B$23))-4),"")</f>
        <v/>
      </c>
      <c r="C33" s="77" t="str">
        <f>IFERROR(INDEX(KvantifierbaraKostnader[[Kostnadstyp ]],MATCH($B33,KvantifierbaraKostnader[ID],0)),"")</f>
        <v/>
      </c>
      <c r="D33" s="77" t="str">
        <f>IFERROR(INDEX(KvantifierbaraKostnader[Typ av intressent],MATCH($B33,KvantifierbaraKostnader[ID],0)),"")</f>
        <v/>
      </c>
      <c r="E33" s="75" t="str">
        <f>IFERROR(INDEX(KvantifierbaraKostnader[År 1],MATCH($B33,KvantifierbaraKostnader[[ID]:[ID]],0)),"")</f>
        <v/>
      </c>
      <c r="F33" s="75" t="str">
        <f>IFERROR(INDEX(KvantifierbaraKostnader[År 2],MATCH($B33,KvantifierbaraKostnader[[ID]:[ID]],0)),"")</f>
        <v/>
      </c>
      <c r="G33" s="75" t="str">
        <f>IFERROR(INDEX(KvantifierbaraKostnader[År 3],MATCH($B33,KvantifierbaraKostnader[[ID]:[ID]],0)),"")</f>
        <v/>
      </c>
      <c r="H33" s="75" t="str">
        <f>IFERROR(INDEX(KvantifierbaraKostnader[År 4],MATCH($B33,KvantifierbaraKostnader[[ID]:[ID]],0)),"")</f>
        <v/>
      </c>
      <c r="I33" s="75" t="str">
        <f>IFERROR(INDEX(KvantifierbaraKostnader[År 5],MATCH($B33,KvantifierbaraKostnader[[ID]:[ID]],0)),"")</f>
        <v/>
      </c>
      <c r="J33" s="75" t="str">
        <f>IFERROR(INDEX(KvantifierbaraKostnader[År 6],MATCH($B33,KvantifierbaraKostnader[[ID]:[ID]],0)),"")</f>
        <v/>
      </c>
      <c r="K33" s="75" t="str">
        <f>IFERROR(INDEX(KvantifierbaraKostnader[År 7],MATCH($B33,KvantifierbaraKostnader[[ID]:[ID]],0)),"")</f>
        <v/>
      </c>
      <c r="L33" s="75" t="str">
        <f>IFERROR(INDEX(KvantifierbaraKostnader[År 8],MATCH($B33,KvantifierbaraKostnader[[ID]:[ID]],0)),"")</f>
        <v/>
      </c>
      <c r="M33" s="75" t="str">
        <f>IFERROR(INDEX(KvantifierbaraKostnader[År 9],MATCH($B33,KvantifierbaraKostnader[[ID]:[ID]],0)),"")</f>
        <v/>
      </c>
      <c r="N33" s="75" t="str">
        <f>IFERROR(INDEX(KvantifierbaraKostnader[År 10],MATCH($B33,KvantifierbaraKostnader[[ID]:[ID]],0)),"")</f>
        <v/>
      </c>
      <c r="O33" s="78" t="str">
        <f>IFERROR(INDEX(KvantifierbaraKostnader[Total kostnad över tidsperioden tkr],MATCH($B33,KvantifierbaraKostnader[[ID]:[ID]],0)),"")</f>
        <v/>
      </c>
      <c r="P33" s="70"/>
    </row>
    <row r="34" spans="2:16" x14ac:dyDescent="0.3">
      <c r="B34" s="79"/>
      <c r="C34" s="105" t="s">
        <v>183</v>
      </c>
      <c r="D34" s="106"/>
      <c r="E34" s="80">
        <f t="shared" ref="E34:O34" si="3">SUM(E24:E33)</f>
        <v>0</v>
      </c>
      <c r="F34" s="81">
        <f t="shared" si="3"/>
        <v>0</v>
      </c>
      <c r="G34" s="81">
        <f t="shared" si="3"/>
        <v>0</v>
      </c>
      <c r="H34" s="81">
        <f t="shared" si="3"/>
        <v>0</v>
      </c>
      <c r="I34" s="81">
        <f t="shared" si="3"/>
        <v>0</v>
      </c>
      <c r="J34" s="81">
        <f t="shared" si="3"/>
        <v>0</v>
      </c>
      <c r="K34" s="81">
        <f t="shared" si="3"/>
        <v>0</v>
      </c>
      <c r="L34" s="81">
        <f t="shared" si="3"/>
        <v>0</v>
      </c>
      <c r="M34" s="81">
        <f t="shared" si="3"/>
        <v>0</v>
      </c>
      <c r="N34" s="81">
        <f t="shared" si="3"/>
        <v>0</v>
      </c>
      <c r="O34" s="82">
        <f t="shared" si="3"/>
        <v>0</v>
      </c>
      <c r="P34" s="70"/>
    </row>
    <row r="35" spans="2:16" x14ac:dyDescent="0.3">
      <c r="B35" s="2"/>
      <c r="C35" s="2"/>
      <c r="D35" s="2"/>
      <c r="E35" s="2"/>
      <c r="F35" s="83"/>
      <c r="G35" s="83"/>
      <c r="H35" s="83"/>
      <c r="I35" s="83"/>
      <c r="J35" s="83"/>
      <c r="K35" s="83"/>
      <c r="L35" s="83"/>
      <c r="M35" s="83"/>
      <c r="N35" s="83"/>
      <c r="O35" s="83"/>
      <c r="P35" s="70"/>
    </row>
    <row r="36" spans="2:16" x14ac:dyDescent="0.3">
      <c r="B36" s="2"/>
      <c r="C36" s="2"/>
      <c r="D36" s="2"/>
      <c r="E36" s="2"/>
      <c r="F36" s="83"/>
      <c r="G36" s="83"/>
      <c r="H36" s="83"/>
      <c r="I36" s="83"/>
      <c r="J36" s="83"/>
      <c r="K36" s="83"/>
      <c r="L36" s="83"/>
      <c r="M36" s="83"/>
      <c r="N36" s="83"/>
      <c r="O36" s="83"/>
      <c r="P36" s="70"/>
    </row>
    <row r="37" spans="2:16" x14ac:dyDescent="0.3">
      <c r="B37" s="2"/>
      <c r="C37" s="2"/>
      <c r="D37" s="2"/>
      <c r="E37" s="2"/>
      <c r="F37" s="83"/>
      <c r="G37" s="83"/>
      <c r="H37" s="83"/>
      <c r="I37" s="83"/>
      <c r="J37" s="83"/>
      <c r="K37" s="83"/>
      <c r="L37" s="83"/>
      <c r="M37" s="83"/>
      <c r="N37" s="83"/>
      <c r="O37" s="83"/>
      <c r="P37" s="70"/>
    </row>
    <row r="38" spans="2:16" ht="14.5" thickBot="1" x14ac:dyDescent="0.35">
      <c r="B38" s="2"/>
      <c r="C38" s="111" t="s">
        <v>184</v>
      </c>
      <c r="D38" s="112"/>
      <c r="E38" s="112">
        <f t="shared" ref="E38:O38" si="4">E23</f>
        <v>2023</v>
      </c>
      <c r="F38" s="112">
        <f t="shared" si="4"/>
        <v>2024</v>
      </c>
      <c r="G38" s="112">
        <f t="shared" si="4"/>
        <v>2025</v>
      </c>
      <c r="H38" s="112">
        <f t="shared" si="4"/>
        <v>2026</v>
      </c>
      <c r="I38" s="112">
        <f t="shared" si="4"/>
        <v>2027</v>
      </c>
      <c r="J38" s="112">
        <f t="shared" si="4"/>
        <v>2028</v>
      </c>
      <c r="K38" s="112">
        <f t="shared" si="4"/>
        <v>2029</v>
      </c>
      <c r="L38" s="112">
        <f t="shared" si="4"/>
        <v>2030</v>
      </c>
      <c r="M38" s="112">
        <f t="shared" si="4"/>
        <v>2031</v>
      </c>
      <c r="N38" s="112">
        <f t="shared" si="4"/>
        <v>2032</v>
      </c>
      <c r="O38" s="111" t="str">
        <f t="shared" si="4"/>
        <v>Totalt</v>
      </c>
      <c r="P38" s="70"/>
    </row>
    <row r="39" spans="2:16" x14ac:dyDescent="0.3">
      <c r="B39" s="2"/>
      <c r="C39" s="84" t="s">
        <v>217</v>
      </c>
      <c r="D39" s="85"/>
      <c r="E39" s="86">
        <f t="shared" ref="E39:O39" si="5">E18-E34</f>
        <v>0</v>
      </c>
      <c r="F39" s="86">
        <f t="shared" si="5"/>
        <v>0</v>
      </c>
      <c r="G39" s="86">
        <f t="shared" si="5"/>
        <v>0</v>
      </c>
      <c r="H39" s="86">
        <f t="shared" si="5"/>
        <v>0</v>
      </c>
      <c r="I39" s="86">
        <f t="shared" si="5"/>
        <v>0</v>
      </c>
      <c r="J39" s="86">
        <f t="shared" si="5"/>
        <v>0</v>
      </c>
      <c r="K39" s="86">
        <f t="shared" si="5"/>
        <v>0</v>
      </c>
      <c r="L39" s="86">
        <f t="shared" si="5"/>
        <v>0</v>
      </c>
      <c r="M39" s="86">
        <f t="shared" si="5"/>
        <v>0</v>
      </c>
      <c r="N39" s="86">
        <f t="shared" si="5"/>
        <v>0</v>
      </c>
      <c r="O39" s="82">
        <f t="shared" si="5"/>
        <v>0</v>
      </c>
      <c r="P39" s="70"/>
    </row>
    <row r="40" spans="2:16" x14ac:dyDescent="0.3">
      <c r="F40" s="70"/>
      <c r="G40" s="70"/>
      <c r="H40" s="70"/>
      <c r="I40" s="70"/>
      <c r="J40" s="70"/>
      <c r="K40" s="70"/>
      <c r="L40" s="70"/>
      <c r="M40" s="70"/>
      <c r="N40" s="70"/>
      <c r="O40" s="70"/>
      <c r="P40" s="70"/>
    </row>
  </sheetData>
  <sheetProtection algorithmName="SHA-512" hashValue="qN06ofNCzHwGJaWk563e+N3KOZizJ4Oi3hNgns4DdNlZdiwCGZhpjYZTuqLcCXk7E5LtYP8XJHyOkhfic4KiDg==" saltValue="2zed6Pk8gcsUYmYvlvU13Q==" spinCount="100000" sheet="1" scenarios="1" formatRows="0"/>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998B-026D-4547-ACAB-0D335EBF5A86}">
  <sheetPr codeName="Blad6">
    <tabColor rgb="FFB6AFAD"/>
  </sheetPr>
  <dimension ref="B2:AG40"/>
  <sheetViews>
    <sheetView showGridLines="0" workbookViewId="0">
      <selection activeCell="N48" sqref="N48"/>
    </sheetView>
  </sheetViews>
  <sheetFormatPr defaultColWidth="9.1796875" defaultRowHeight="14" x14ac:dyDescent="0.3"/>
  <cols>
    <col min="1" max="2" width="9.1796875" style="1"/>
    <col min="3" max="3" width="40.7265625" style="1" customWidth="1"/>
    <col min="4" max="4" width="24" style="1" customWidth="1"/>
    <col min="5" max="5" width="10.1796875" style="1" customWidth="1"/>
    <col min="6" max="14" width="11.453125" style="1" bestFit="1" customWidth="1"/>
    <col min="15" max="15" width="11.453125" style="1" customWidth="1"/>
    <col min="16" max="32" width="9.1796875" style="1"/>
    <col min="33" max="33" width="59.54296875" style="1" customWidth="1"/>
    <col min="34" max="16384" width="9.1796875" style="1"/>
  </cols>
  <sheetData>
    <row r="2" spans="2:33" ht="15" customHeight="1" x14ac:dyDescent="0.5">
      <c r="H2" s="64"/>
      <c r="I2" s="65"/>
      <c r="J2" s="65"/>
      <c r="K2" s="65"/>
      <c r="L2" s="65"/>
      <c r="M2" s="65"/>
    </row>
    <row r="3" spans="2:33" ht="25" x14ac:dyDescent="0.5">
      <c r="H3" s="64" t="s">
        <v>209</v>
      </c>
      <c r="I3" s="65"/>
      <c r="J3" s="65"/>
      <c r="K3" s="65"/>
      <c r="L3" s="65"/>
      <c r="M3" s="65"/>
    </row>
    <row r="5" spans="2:33" ht="23" x14ac:dyDescent="0.5">
      <c r="B5" s="66" t="s">
        <v>196</v>
      </c>
      <c r="AG5" s="94"/>
    </row>
    <row r="7" spans="2:33" x14ac:dyDescent="0.3">
      <c r="B7" s="67" t="s">
        <v>9</v>
      </c>
      <c r="C7" s="68" t="s">
        <v>46</v>
      </c>
      <c r="D7" s="68" t="s">
        <v>165</v>
      </c>
      <c r="E7" s="69">
        <f>Startår</f>
        <v>2023</v>
      </c>
      <c r="F7" s="69">
        <f>E7+1</f>
        <v>2024</v>
      </c>
      <c r="G7" s="69">
        <f t="shared" ref="G7:N7" si="0">F7+1</f>
        <v>2025</v>
      </c>
      <c r="H7" s="69">
        <f t="shared" si="0"/>
        <v>2026</v>
      </c>
      <c r="I7" s="69">
        <f t="shared" si="0"/>
        <v>2027</v>
      </c>
      <c r="J7" s="69">
        <f t="shared" si="0"/>
        <v>2028</v>
      </c>
      <c r="K7" s="69">
        <f t="shared" si="0"/>
        <v>2029</v>
      </c>
      <c r="L7" s="69">
        <f t="shared" si="0"/>
        <v>2030</v>
      </c>
      <c r="M7" s="69">
        <f t="shared" si="0"/>
        <v>2031</v>
      </c>
      <c r="N7" s="69">
        <f t="shared" si="0"/>
        <v>2032</v>
      </c>
      <c r="O7" s="114" t="s">
        <v>191</v>
      </c>
    </row>
    <row r="8" spans="2:33" x14ac:dyDescent="0.3">
      <c r="B8" s="101" t="str" cm="1">
        <f t="array" ref="B8">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intressent]),""),ROW(B8)-ROW($B$7))-4),"")</f>
        <v/>
      </c>
      <c r="C8" s="71" t="str">
        <f>IFERROR(INDEX(KvantifierbarNytta[Övergripande nytta],MATCH($B8,KvantifierbarNytta[[ID]:[ID]],0)),"")</f>
        <v/>
      </c>
      <c r="D8" s="71" t="str">
        <f>IFERROR(INDEX(KvantifierbarNytta[Typ av intressent],MATCH($B8,KvantifierbarNytta[ID],0)),"")</f>
        <v/>
      </c>
      <c r="E8" s="72" t="str">
        <f>IFERROR(INDEX(KvantifierbarNytta[År 1],MATCH($B8,KvantifierbarNytta[[ID]:[ID]],0)),"")</f>
        <v/>
      </c>
      <c r="F8" s="72" t="str">
        <f>IFERROR(INDEX(KvantifierbarNytta[År 2],MATCH($B8,KvantifierbarNytta[[ID]:[ID]],0)),"")</f>
        <v/>
      </c>
      <c r="G8" s="72" t="str">
        <f>IFERROR(INDEX(KvantifierbarNytta[År 3],MATCH($B8,KvantifierbarNytta[[ID]:[ID]],0)),"")</f>
        <v/>
      </c>
      <c r="H8" s="72" t="str">
        <f>IFERROR(INDEX(KvantifierbarNytta[År 4],MATCH($B8,KvantifierbarNytta[[ID]:[ID]],0)),"")</f>
        <v/>
      </c>
      <c r="I8" s="72" t="str">
        <f>IFERROR(INDEX(KvantifierbarNytta[År 5],MATCH($B8,KvantifierbarNytta[[ID]:[ID]],0)),"")</f>
        <v/>
      </c>
      <c r="J8" s="72" t="str">
        <f>IFERROR(INDEX(KvantifierbarNytta[År 6],MATCH($B8,KvantifierbarNytta[[ID]:[ID]],0)),"")</f>
        <v/>
      </c>
      <c r="K8" s="72" t="str">
        <f>IFERROR(INDEX(KvantifierbarNytta[År 7],MATCH($B8,KvantifierbarNytta[[ID]:[ID]],0)),"")</f>
        <v/>
      </c>
      <c r="L8" s="72" t="str">
        <f>IFERROR(INDEX(KvantifierbarNytta[År 8],MATCH($B8,KvantifierbarNytta[[ID]:[ID]],0)),"")</f>
        <v/>
      </c>
      <c r="M8" s="72" t="str">
        <f>IFERROR(INDEX(KvantifierbarNytta[År 9],MATCH($B8,KvantifierbarNytta[[ID]:[ID]],0)),"")</f>
        <v/>
      </c>
      <c r="N8" s="72" t="str">
        <f>IFERROR(INDEX(KvantifierbarNytta[År 10],MATCH($B8,KvantifierbarNytta[[ID]:[ID]],0)),"")</f>
        <v/>
      </c>
      <c r="O8" s="73" t="str">
        <f>IFERROR(INDEX(KvantifierbarNytta[Totalt värde över tidsperioden tkr],MATCH($B8,KvantifierbarNytta[[ID]:[ID]],0)),"")</f>
        <v/>
      </c>
    </row>
    <row r="9" spans="2:33" x14ac:dyDescent="0.3">
      <c r="B9" s="102" t="str" cm="1">
        <f t="array" ref="B9">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intressent]),""),ROW(B9)-ROW($B$7))-4),"")</f>
        <v/>
      </c>
      <c r="C9" s="74" t="str">
        <f>IFERROR(INDEX(KvantifierbarNytta[Övergripande nytta],MATCH($B9,KvantifierbarNytta[[ID]:[ID]],0)),"")</f>
        <v/>
      </c>
      <c r="D9" s="74" t="str">
        <f>IFERROR(INDEX(KvantifierbarNytta[Typ av intressent],MATCH($B9,KvantifierbarNytta[ID],0)),"")</f>
        <v/>
      </c>
      <c r="E9" s="75" t="str">
        <f>IFERROR(INDEX(KvantifierbarNytta[År 1],MATCH($B9,KvantifierbarNytta[[ID]:[ID]],0)),"")</f>
        <v/>
      </c>
      <c r="F9" s="75" t="str">
        <f>IFERROR(INDEX(KvantifierbarNytta[År 2],MATCH($B9,KvantifierbarNytta[[ID]:[ID]],0)),"")</f>
        <v/>
      </c>
      <c r="G9" s="75" t="str">
        <f>IFERROR(INDEX(KvantifierbarNytta[År 3],MATCH($B9,KvantifierbarNytta[[ID]:[ID]],0)),"")</f>
        <v/>
      </c>
      <c r="H9" s="75" t="str">
        <f>IFERROR(INDEX(KvantifierbarNytta[År 4],MATCH($B9,KvantifierbarNytta[[ID]:[ID]],0)),"")</f>
        <v/>
      </c>
      <c r="I9" s="75" t="str">
        <f>IFERROR(INDEX(KvantifierbarNytta[År 5],MATCH($B9,KvantifierbarNytta[[ID]:[ID]],0)),"")</f>
        <v/>
      </c>
      <c r="J9" s="75" t="str">
        <f>IFERROR(INDEX(KvantifierbarNytta[År 6],MATCH($B9,KvantifierbarNytta[[ID]:[ID]],0)),"")</f>
        <v/>
      </c>
      <c r="K9" s="75" t="str">
        <f>IFERROR(INDEX(KvantifierbarNytta[År 7],MATCH($B9,KvantifierbarNytta[[ID]:[ID]],0)),"")</f>
        <v/>
      </c>
      <c r="L9" s="75" t="str">
        <f>IFERROR(INDEX(KvantifierbarNytta[År 8],MATCH($B9,KvantifierbarNytta[[ID]:[ID]],0)),"")</f>
        <v/>
      </c>
      <c r="M9" s="75" t="str">
        <f>IFERROR(INDEX(KvantifierbarNytta[År 9],MATCH($B9,KvantifierbarNytta[[ID]:[ID]],0)),"")</f>
        <v/>
      </c>
      <c r="N9" s="75" t="str">
        <f>IFERROR(INDEX(KvantifierbarNytta[År 10],MATCH($B9,KvantifierbarNytta[[ID]:[ID]],0)),"")</f>
        <v/>
      </c>
      <c r="O9" s="76" t="str">
        <f>IFERROR(INDEX(KvantifierbarNytta[Totalt värde över tidsperioden tkr],MATCH($B9,KvantifierbarNytta[[ID]:[ID]],0)),"")</f>
        <v/>
      </c>
    </row>
    <row r="10" spans="2:33" x14ac:dyDescent="0.3">
      <c r="B10" s="102" t="str" cm="1">
        <f t="array" ref="B10">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intressent]),""),ROW(B10)-ROW($B$7))-4),"")</f>
        <v/>
      </c>
      <c r="C10" s="74" t="str">
        <f>IFERROR(INDEX(KvantifierbarNytta[Övergripande nytta],MATCH($B10,KvantifierbarNytta[[ID]:[ID]],0)),"")</f>
        <v/>
      </c>
      <c r="D10" s="74" t="str">
        <f>IFERROR(INDEX(KvantifierbarNytta[Typ av intressent],MATCH($B10,KvantifierbarNytta[ID],0)),"")</f>
        <v/>
      </c>
      <c r="E10" s="75" t="str">
        <f>IFERROR(INDEX(KvantifierbarNytta[År 1],MATCH($B10,KvantifierbarNytta[[ID]:[ID]],0)),"")</f>
        <v/>
      </c>
      <c r="F10" s="75" t="str">
        <f>IFERROR(INDEX(KvantifierbarNytta[År 2],MATCH($B10,KvantifierbarNytta[[ID]:[ID]],0)),"")</f>
        <v/>
      </c>
      <c r="G10" s="75" t="str">
        <f>IFERROR(INDEX(KvantifierbarNytta[År 3],MATCH($B10,KvantifierbarNytta[[ID]:[ID]],0)),"")</f>
        <v/>
      </c>
      <c r="H10" s="75" t="str">
        <f>IFERROR(INDEX(KvantifierbarNytta[År 4],MATCH($B10,KvantifierbarNytta[[ID]:[ID]],0)),"")</f>
        <v/>
      </c>
      <c r="I10" s="75" t="str">
        <f>IFERROR(INDEX(KvantifierbarNytta[År 5],MATCH($B10,KvantifierbarNytta[[ID]:[ID]],0)),"")</f>
        <v/>
      </c>
      <c r="J10" s="75" t="str">
        <f>IFERROR(INDEX(KvantifierbarNytta[År 6],MATCH($B10,KvantifierbarNytta[[ID]:[ID]],0)),"")</f>
        <v/>
      </c>
      <c r="K10" s="75" t="str">
        <f>IFERROR(INDEX(KvantifierbarNytta[År 7],MATCH($B10,KvantifierbarNytta[[ID]:[ID]],0)),"")</f>
        <v/>
      </c>
      <c r="L10" s="75" t="str">
        <f>IFERROR(INDEX(KvantifierbarNytta[År 8],MATCH($B10,KvantifierbarNytta[[ID]:[ID]],0)),"")</f>
        <v/>
      </c>
      <c r="M10" s="75" t="str">
        <f>IFERROR(INDEX(KvantifierbarNytta[År 9],MATCH($B10,KvantifierbarNytta[[ID]:[ID]],0)),"")</f>
        <v/>
      </c>
      <c r="N10" s="75" t="str">
        <f>IFERROR(INDEX(KvantifierbarNytta[År 10],MATCH($B10,KvantifierbarNytta[[ID]:[ID]],0)),"")</f>
        <v/>
      </c>
      <c r="O10" s="76" t="str">
        <f>IFERROR(INDEX(KvantifierbarNytta[Totalt värde över tidsperioden tkr],MATCH($B10,KvantifierbarNytta[[ID]:[ID]],0)),"")</f>
        <v/>
      </c>
    </row>
    <row r="11" spans="2:33" x14ac:dyDescent="0.3">
      <c r="B11" s="102" t="str" cm="1">
        <f t="array" ref="B11">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intressent]),""),ROW(B11)-ROW($B$7))-4),"")</f>
        <v/>
      </c>
      <c r="C11" s="74" t="str">
        <f>IFERROR(INDEX(KvantifierbarNytta[Övergripande nytta],MATCH($B11,KvantifierbarNytta[[ID]:[ID]],0)),"")</f>
        <v/>
      </c>
      <c r="D11" s="74" t="str">
        <f>IFERROR(INDEX(KvantifierbarNytta[Typ av intressent],MATCH($B11,KvantifierbarNytta[ID],0)),"")</f>
        <v/>
      </c>
      <c r="E11" s="75" t="str">
        <f>IFERROR(INDEX(KvantifierbarNytta[År 1],MATCH($B11,KvantifierbarNytta[[ID]:[ID]],0)),"")</f>
        <v/>
      </c>
      <c r="F11" s="75" t="str">
        <f>IFERROR(INDEX(KvantifierbarNytta[År 2],MATCH($B11,KvantifierbarNytta[[ID]:[ID]],0)),"")</f>
        <v/>
      </c>
      <c r="G11" s="75" t="str">
        <f>IFERROR(INDEX(KvantifierbarNytta[År 3],MATCH($B11,KvantifierbarNytta[[ID]:[ID]],0)),"")</f>
        <v/>
      </c>
      <c r="H11" s="75" t="str">
        <f>IFERROR(INDEX(KvantifierbarNytta[År 4],MATCH($B11,KvantifierbarNytta[[ID]:[ID]],0)),"")</f>
        <v/>
      </c>
      <c r="I11" s="75" t="str">
        <f>IFERROR(INDEX(KvantifierbarNytta[År 5],MATCH($B11,KvantifierbarNytta[[ID]:[ID]],0)),"")</f>
        <v/>
      </c>
      <c r="J11" s="75" t="str">
        <f>IFERROR(INDEX(KvantifierbarNytta[År 6],MATCH($B11,KvantifierbarNytta[[ID]:[ID]],0)),"")</f>
        <v/>
      </c>
      <c r="K11" s="75" t="str">
        <f>IFERROR(INDEX(KvantifierbarNytta[År 7],MATCH($B11,KvantifierbarNytta[[ID]:[ID]],0)),"")</f>
        <v/>
      </c>
      <c r="L11" s="75" t="str">
        <f>IFERROR(INDEX(KvantifierbarNytta[År 8],MATCH($B11,KvantifierbarNytta[[ID]:[ID]],0)),"")</f>
        <v/>
      </c>
      <c r="M11" s="75" t="str">
        <f>IFERROR(INDEX(KvantifierbarNytta[År 9],MATCH($B11,KvantifierbarNytta[[ID]:[ID]],0)),"")</f>
        <v/>
      </c>
      <c r="N11" s="75" t="str">
        <f>IFERROR(INDEX(KvantifierbarNytta[År 10],MATCH($B11,KvantifierbarNytta[[ID]:[ID]],0)),"")</f>
        <v/>
      </c>
      <c r="O11" s="76" t="str">
        <f>IFERROR(INDEX(KvantifierbarNytta[Totalt värde över tidsperioden tkr],MATCH($B11,KvantifierbarNytta[[ID]:[ID]],0)),"")</f>
        <v/>
      </c>
    </row>
    <row r="12" spans="2:33" x14ac:dyDescent="0.3">
      <c r="B12" s="103" t="str" cm="1">
        <f t="array" ref="B12">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intressent]),""),ROW(B12)-ROW($B$7))-4),"")</f>
        <v/>
      </c>
      <c r="C12" s="74" t="str">
        <f>IFERROR(INDEX(KvantifierbarNytta[Övergripande nytta],MATCH($B12,KvantifierbarNytta[[ID]:[ID]],0)),"")</f>
        <v/>
      </c>
      <c r="D12" s="74" t="str">
        <f>IFERROR(INDEX(KvantifierbarNytta[Typ av intressent],MATCH($B12,KvantifierbarNytta[ID],0)),"")</f>
        <v/>
      </c>
      <c r="E12" s="75" t="str">
        <f>IFERROR(INDEX(KvantifierbarNytta[År 1],MATCH($B12,KvantifierbarNytta[[ID]:[ID]],0)),"")</f>
        <v/>
      </c>
      <c r="F12" s="75" t="str">
        <f>IFERROR(INDEX(KvantifierbarNytta[År 2],MATCH($B12,KvantifierbarNytta[[ID]:[ID]],0)),"")</f>
        <v/>
      </c>
      <c r="G12" s="75" t="str">
        <f>IFERROR(INDEX(KvantifierbarNytta[År 3],MATCH($B12,KvantifierbarNytta[[ID]:[ID]],0)),"")</f>
        <v/>
      </c>
      <c r="H12" s="75" t="str">
        <f>IFERROR(INDEX(KvantifierbarNytta[År 4],MATCH($B12,KvantifierbarNytta[[ID]:[ID]],0)),"")</f>
        <v/>
      </c>
      <c r="I12" s="75" t="str">
        <f>IFERROR(INDEX(KvantifierbarNytta[År 5],MATCH($B12,KvantifierbarNytta[[ID]:[ID]],0)),"")</f>
        <v/>
      </c>
      <c r="J12" s="75" t="str">
        <f>IFERROR(INDEX(KvantifierbarNytta[År 6],MATCH($B12,KvantifierbarNytta[[ID]:[ID]],0)),"")</f>
        <v/>
      </c>
      <c r="K12" s="75" t="str">
        <f>IFERROR(INDEX(KvantifierbarNytta[År 7],MATCH($B12,KvantifierbarNytta[[ID]:[ID]],0)),"")</f>
        <v/>
      </c>
      <c r="L12" s="75" t="str">
        <f>IFERROR(INDEX(KvantifierbarNytta[År 8],MATCH($B12,KvantifierbarNytta[[ID]:[ID]],0)),"")</f>
        <v/>
      </c>
      <c r="M12" s="75" t="str">
        <f>IFERROR(INDEX(KvantifierbarNytta[År 9],MATCH($B12,KvantifierbarNytta[[ID]:[ID]],0)),"")</f>
        <v/>
      </c>
      <c r="N12" s="75" t="str">
        <f>IFERROR(INDEX(KvantifierbarNytta[År 10],MATCH($B12,KvantifierbarNytta[[ID]:[ID]],0)),"")</f>
        <v/>
      </c>
      <c r="O12" s="76" t="str">
        <f>IFERROR(INDEX(KvantifierbarNytta[Totalt värde över tidsperioden tkr],MATCH($B12,KvantifierbarNytta[[ID]:[ID]],0)),"")</f>
        <v/>
      </c>
    </row>
    <row r="13" spans="2:33" x14ac:dyDescent="0.3">
      <c r="B13" s="102" t="str" cm="1">
        <f t="array" ref="B13">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intressent]),""),ROW(B13)-ROW($B$7))-4),"")</f>
        <v/>
      </c>
      <c r="C13" s="74" t="str">
        <f>IFERROR(INDEX(KvantifierbarNytta[Övergripande nytta],MATCH($B13,KvantifierbarNytta[[ID]:[ID]],0)),"")</f>
        <v/>
      </c>
      <c r="D13" s="74" t="str">
        <f>IFERROR(INDEX(KvantifierbarNytta[Typ av intressent],MATCH($B13,KvantifierbarNytta[ID],0)),"")</f>
        <v/>
      </c>
      <c r="E13" s="75" t="str">
        <f>IFERROR(INDEX(KvantifierbarNytta[År 1],MATCH($B13,KvantifierbarNytta[[ID]:[ID]],0)),"")</f>
        <v/>
      </c>
      <c r="F13" s="75" t="str">
        <f>IFERROR(INDEX(KvantifierbarNytta[År 2],MATCH($B13,KvantifierbarNytta[[ID]:[ID]],0)),"")</f>
        <v/>
      </c>
      <c r="G13" s="75" t="str">
        <f>IFERROR(INDEX(KvantifierbarNytta[År 3],MATCH($B13,KvantifierbarNytta[[ID]:[ID]],0)),"")</f>
        <v/>
      </c>
      <c r="H13" s="75" t="str">
        <f>IFERROR(INDEX(KvantifierbarNytta[År 4],MATCH($B13,KvantifierbarNytta[[ID]:[ID]],0)),"")</f>
        <v/>
      </c>
      <c r="I13" s="75" t="str">
        <f>IFERROR(INDEX(KvantifierbarNytta[År 5],MATCH($B13,KvantifierbarNytta[[ID]:[ID]],0)),"")</f>
        <v/>
      </c>
      <c r="J13" s="75" t="str">
        <f>IFERROR(INDEX(KvantifierbarNytta[År 6],MATCH($B13,KvantifierbarNytta[[ID]:[ID]],0)),"")</f>
        <v/>
      </c>
      <c r="K13" s="75" t="str">
        <f>IFERROR(INDEX(KvantifierbarNytta[År 7],MATCH($B13,KvantifierbarNytta[[ID]:[ID]],0)),"")</f>
        <v/>
      </c>
      <c r="L13" s="75" t="str">
        <f>IFERROR(INDEX(KvantifierbarNytta[År 8],MATCH($B13,KvantifierbarNytta[[ID]:[ID]],0)),"")</f>
        <v/>
      </c>
      <c r="M13" s="75" t="str">
        <f>IFERROR(INDEX(KvantifierbarNytta[År 9],MATCH($B13,KvantifierbarNytta[[ID]:[ID]],0)),"")</f>
        <v/>
      </c>
      <c r="N13" s="75" t="str">
        <f>IFERROR(INDEX(KvantifierbarNytta[År 10],MATCH($B13,KvantifierbarNytta[[ID]:[ID]],0)),"")</f>
        <v/>
      </c>
      <c r="O13" s="76" t="str">
        <f>IFERROR(INDEX(KvantifierbarNytta[Totalt värde över tidsperioden tkr],MATCH($B13,KvantifierbarNytta[[ID]:[ID]],0)),"")</f>
        <v/>
      </c>
    </row>
    <row r="14" spans="2:33" x14ac:dyDescent="0.3">
      <c r="B14" s="103" t="str" cm="1">
        <f t="array" ref="B14">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intressent]),""),ROW(B14)-ROW($B$7))-4),"")</f>
        <v/>
      </c>
      <c r="C14" s="74" t="str">
        <f>IFERROR(INDEX(KvantifierbarNytta[Övergripande nytta],MATCH($B14,KvantifierbarNytta[[ID]:[ID]],0)),"")</f>
        <v/>
      </c>
      <c r="D14" s="74" t="str">
        <f>IFERROR(INDEX(KvantifierbarNytta[Typ av intressent],MATCH($B14,KvantifierbarNytta[ID],0)),"")</f>
        <v/>
      </c>
      <c r="E14" s="75" t="str">
        <f>IFERROR(INDEX(KvantifierbarNytta[År 1],MATCH($B14,KvantifierbarNytta[[ID]:[ID]],0)),"")</f>
        <v/>
      </c>
      <c r="F14" s="75" t="str">
        <f>IFERROR(INDEX(KvantifierbarNytta[År 2],MATCH($B14,KvantifierbarNytta[[ID]:[ID]],0)),"")</f>
        <v/>
      </c>
      <c r="G14" s="75" t="str">
        <f>IFERROR(INDEX(KvantifierbarNytta[År 3],MATCH($B14,KvantifierbarNytta[[ID]:[ID]],0)),"")</f>
        <v/>
      </c>
      <c r="H14" s="75" t="str">
        <f>IFERROR(INDEX(KvantifierbarNytta[År 4],MATCH($B14,KvantifierbarNytta[[ID]:[ID]],0)),"")</f>
        <v/>
      </c>
      <c r="I14" s="75" t="str">
        <f>IFERROR(INDEX(KvantifierbarNytta[År 5],MATCH($B14,KvantifierbarNytta[[ID]:[ID]],0)),"")</f>
        <v/>
      </c>
      <c r="J14" s="75" t="str">
        <f>IFERROR(INDEX(KvantifierbarNytta[År 6],MATCH($B14,KvantifierbarNytta[[ID]:[ID]],0)),"")</f>
        <v/>
      </c>
      <c r="K14" s="75" t="str">
        <f>IFERROR(INDEX(KvantifierbarNytta[År 7],MATCH($B14,KvantifierbarNytta[[ID]:[ID]],0)),"")</f>
        <v/>
      </c>
      <c r="L14" s="75" t="str">
        <f>IFERROR(INDEX(KvantifierbarNytta[År 8],MATCH($B14,KvantifierbarNytta[[ID]:[ID]],0)),"")</f>
        <v/>
      </c>
      <c r="M14" s="75" t="str">
        <f>IFERROR(INDEX(KvantifierbarNytta[År 9],MATCH($B14,KvantifierbarNytta[[ID]:[ID]],0)),"")</f>
        <v/>
      </c>
      <c r="N14" s="75" t="str">
        <f>IFERROR(INDEX(KvantifierbarNytta[År 10],MATCH($B14,KvantifierbarNytta[[ID]:[ID]],0)),"")</f>
        <v/>
      </c>
      <c r="O14" s="76" t="str">
        <f>IFERROR(INDEX(KvantifierbarNytta[Totalt värde över tidsperioden tkr],MATCH($B14,KvantifierbarNytta[[ID]:[ID]],0)),"")</f>
        <v/>
      </c>
    </row>
    <row r="15" spans="2:33" x14ac:dyDescent="0.3">
      <c r="B15" s="102" t="str" cm="1">
        <f t="array" ref="B15">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intressent]),""),ROW(B15)-ROW($B$7))-4),"")</f>
        <v/>
      </c>
      <c r="C15" s="74" t="str">
        <f>IFERROR(INDEX(KvantifierbarNytta[Övergripande nytta],MATCH($B15,KvantifierbarNytta[[ID]:[ID]],0)),"")</f>
        <v/>
      </c>
      <c r="D15" s="74" t="str">
        <f>IFERROR(INDEX(KvantifierbarNytta[Typ av intressent],MATCH($B15,KvantifierbarNytta[ID],0)),"")</f>
        <v/>
      </c>
      <c r="E15" s="75" t="str">
        <f>IFERROR(INDEX(KvantifierbarNytta[År 1],MATCH($B15,KvantifierbarNytta[[ID]:[ID]],0)),"")</f>
        <v/>
      </c>
      <c r="F15" s="75" t="str">
        <f>IFERROR(INDEX(KvantifierbarNytta[År 2],MATCH($B15,KvantifierbarNytta[[ID]:[ID]],0)),"")</f>
        <v/>
      </c>
      <c r="G15" s="75" t="str">
        <f>IFERROR(INDEX(KvantifierbarNytta[År 3],MATCH($B15,KvantifierbarNytta[[ID]:[ID]],0)),"")</f>
        <v/>
      </c>
      <c r="H15" s="75" t="str">
        <f>IFERROR(INDEX(KvantifierbarNytta[År 4],MATCH($B15,KvantifierbarNytta[[ID]:[ID]],0)),"")</f>
        <v/>
      </c>
      <c r="I15" s="75" t="str">
        <f>IFERROR(INDEX(KvantifierbarNytta[År 5],MATCH($B15,KvantifierbarNytta[[ID]:[ID]],0)),"")</f>
        <v/>
      </c>
      <c r="J15" s="75" t="str">
        <f>IFERROR(INDEX(KvantifierbarNytta[År 6],MATCH($B15,KvantifierbarNytta[[ID]:[ID]],0)),"")</f>
        <v/>
      </c>
      <c r="K15" s="75" t="str">
        <f>IFERROR(INDEX(KvantifierbarNytta[År 7],MATCH($B15,KvantifierbarNytta[[ID]:[ID]],0)),"")</f>
        <v/>
      </c>
      <c r="L15" s="75" t="str">
        <f>IFERROR(INDEX(KvantifierbarNytta[År 8],MATCH($B15,KvantifierbarNytta[[ID]:[ID]],0)),"")</f>
        <v/>
      </c>
      <c r="M15" s="75" t="str">
        <f>IFERROR(INDEX(KvantifierbarNytta[År 9],MATCH($B15,KvantifierbarNytta[[ID]:[ID]],0)),"")</f>
        <v/>
      </c>
      <c r="N15" s="75" t="str">
        <f>IFERROR(INDEX(KvantifierbarNytta[År 10],MATCH($B15,KvantifierbarNytta[[ID]:[ID]],0)),"")</f>
        <v/>
      </c>
      <c r="O15" s="76" t="str">
        <f>IFERROR(INDEX(KvantifierbarNytta[Totalt värde över tidsperioden tkr],MATCH($B15,KvantifierbarNytta[[ID]:[ID]],0)),"")</f>
        <v/>
      </c>
    </row>
    <row r="16" spans="2:33" x14ac:dyDescent="0.3">
      <c r="B16" s="103" t="str" cm="1">
        <f t="array" ref="B16">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intressent]),""),ROW(B16)-ROW($B$7))-4),"")</f>
        <v/>
      </c>
      <c r="C16" s="74" t="str">
        <f>IFERROR(INDEX(KvantifierbarNytta[Övergripande nytta],MATCH($B16,KvantifierbarNytta[[ID]:[ID]],0)),"")</f>
        <v/>
      </c>
      <c r="D16" s="74" t="str">
        <f>IFERROR(INDEX(KvantifierbarNytta[Typ av intressent],MATCH($B16,KvantifierbarNytta[ID],0)),"")</f>
        <v/>
      </c>
      <c r="E16" s="75" t="str">
        <f>IFERROR(INDEX(KvantifierbarNytta[År 1],MATCH($B16,KvantifierbarNytta[[ID]:[ID]],0)),"")</f>
        <v/>
      </c>
      <c r="F16" s="75" t="str">
        <f>IFERROR(INDEX(KvantifierbarNytta[År 2],MATCH($B16,KvantifierbarNytta[[ID]:[ID]],0)),"")</f>
        <v/>
      </c>
      <c r="G16" s="75" t="str">
        <f>IFERROR(INDEX(KvantifierbarNytta[År 3],MATCH($B16,KvantifierbarNytta[[ID]:[ID]],0)),"")</f>
        <v/>
      </c>
      <c r="H16" s="75" t="str">
        <f>IFERROR(INDEX(KvantifierbarNytta[År 4],MATCH($B16,KvantifierbarNytta[[ID]:[ID]],0)),"")</f>
        <v/>
      </c>
      <c r="I16" s="75" t="str">
        <f>IFERROR(INDEX(KvantifierbarNytta[År 5],MATCH($B16,KvantifierbarNytta[[ID]:[ID]],0)),"")</f>
        <v/>
      </c>
      <c r="J16" s="75" t="str">
        <f>IFERROR(INDEX(KvantifierbarNytta[År 6],MATCH($B16,KvantifierbarNytta[[ID]:[ID]],0)),"")</f>
        <v/>
      </c>
      <c r="K16" s="75" t="str">
        <f>IFERROR(INDEX(KvantifierbarNytta[År 7],MATCH($B16,KvantifierbarNytta[[ID]:[ID]],0)),"")</f>
        <v/>
      </c>
      <c r="L16" s="75" t="str">
        <f>IFERROR(INDEX(KvantifierbarNytta[År 8],MATCH($B16,KvantifierbarNytta[[ID]:[ID]],0)),"")</f>
        <v/>
      </c>
      <c r="M16" s="75" t="str">
        <f>IFERROR(INDEX(KvantifierbarNytta[År 9],MATCH($B16,KvantifierbarNytta[[ID]:[ID]],0)),"")</f>
        <v/>
      </c>
      <c r="N16" s="75" t="str">
        <f>IFERROR(INDEX(KvantifierbarNytta[År 10],MATCH($B16,KvantifierbarNytta[[ID]:[ID]],0)),"")</f>
        <v/>
      </c>
      <c r="O16" s="76" t="str">
        <f>IFERROR(INDEX(KvantifierbarNytta[Totalt värde över tidsperioden tkr],MATCH($B16,KvantifierbarNytta[[ID]:[ID]],0)),"")</f>
        <v/>
      </c>
    </row>
    <row r="17" spans="2:16" x14ac:dyDescent="0.3">
      <c r="B17" s="128" t="str" cm="1">
        <f t="array" ref="B17">IFERROR(INDEX(KvantifierbarNytta[ID],SMALL(IF(((NOT(ISBLANK(KvantifierbarNytta[Typ av intressent])))*((KvantifierbarNytta[Typ av intressent]="Samhället")+(KvantifierbarNytta[Typ av intressent]="Företag")+(KvantifierbarNytta[Typ av intressent]="Intresseorganisation")+(KvantifierbarNytta[Typ av intressent]="EU")+(KvantifierbarNytta[Typ av intressent]="Annan intressent"))),ROW(KvantifierbarNytta[Typ av intressent]),""),ROW(B17)-ROW($B$7))-4),"")</f>
        <v/>
      </c>
      <c r="C17" s="77" t="str">
        <f>IFERROR(INDEX(KvantifierbarNytta[Övergripande nytta],MATCH($B17,KvantifierbarNytta[[ID]:[ID]],0)),"")</f>
        <v/>
      </c>
      <c r="D17" s="77" t="str">
        <f>IFERROR(INDEX(KvantifierbarNytta[Typ av intressent],MATCH($B17,KvantifierbarNytta[ID],0)),"")</f>
        <v/>
      </c>
      <c r="E17" s="75" t="str">
        <f>IFERROR(INDEX(KvantifierbarNytta[År 1],MATCH($B17,KvantifierbarNytta[[ID]:[ID]],0)),"")</f>
        <v/>
      </c>
      <c r="F17" s="75" t="str">
        <f>IFERROR(INDEX(KvantifierbarNytta[År 2],MATCH($B17,KvantifierbarNytta[[ID]:[ID]],0)),"")</f>
        <v/>
      </c>
      <c r="G17" s="75" t="str">
        <f>IFERROR(INDEX(KvantifierbarNytta[År 3],MATCH($B17,KvantifierbarNytta[[ID]:[ID]],0)),"")</f>
        <v/>
      </c>
      <c r="H17" s="75" t="str">
        <f>IFERROR(INDEX(KvantifierbarNytta[År 4],MATCH($B17,KvantifierbarNytta[[ID]:[ID]],0)),"")</f>
        <v/>
      </c>
      <c r="I17" s="75" t="str">
        <f>IFERROR(INDEX(KvantifierbarNytta[År 5],MATCH($B17,KvantifierbarNytta[[ID]:[ID]],0)),"")</f>
        <v/>
      </c>
      <c r="J17" s="75" t="str">
        <f>IFERROR(INDEX(KvantifierbarNytta[År 6],MATCH($B17,KvantifierbarNytta[[ID]:[ID]],0)),"")</f>
        <v/>
      </c>
      <c r="K17" s="75" t="str">
        <f>IFERROR(INDEX(KvantifierbarNytta[År 7],MATCH($B17,KvantifierbarNytta[[ID]:[ID]],0)),"")</f>
        <v/>
      </c>
      <c r="L17" s="75" t="str">
        <f>IFERROR(INDEX(KvantifierbarNytta[År 8],MATCH($B17,KvantifierbarNytta[[ID]:[ID]],0)),"")</f>
        <v/>
      </c>
      <c r="M17" s="75" t="str">
        <f>IFERROR(INDEX(KvantifierbarNytta[År 9],MATCH($B17,KvantifierbarNytta[[ID]:[ID]],0)),"")</f>
        <v/>
      </c>
      <c r="N17" s="75" t="str">
        <f>IFERROR(INDEX(KvantifierbarNytta[År 10],MATCH($B17,KvantifierbarNytta[[ID]:[ID]],0)),"")</f>
        <v/>
      </c>
      <c r="O17" s="78" t="str">
        <f>IFERROR(INDEX(KvantifierbarNytta[Totalt värde över tidsperioden tkr],MATCH($B17,KvantifierbarNytta[[ID]:[ID]],0)),"")</f>
        <v/>
      </c>
    </row>
    <row r="18" spans="2:16" x14ac:dyDescent="0.3">
      <c r="B18" s="79"/>
      <c r="C18" s="105" t="s">
        <v>183</v>
      </c>
      <c r="D18" s="106"/>
      <c r="E18" s="80">
        <f t="shared" ref="E18:O18" si="1">SUM(E8:E17)</f>
        <v>0</v>
      </c>
      <c r="F18" s="81">
        <f t="shared" si="1"/>
        <v>0</v>
      </c>
      <c r="G18" s="81">
        <f t="shared" si="1"/>
        <v>0</v>
      </c>
      <c r="H18" s="81">
        <f t="shared" si="1"/>
        <v>0</v>
      </c>
      <c r="I18" s="81">
        <f t="shared" si="1"/>
        <v>0</v>
      </c>
      <c r="J18" s="81">
        <f t="shared" si="1"/>
        <v>0</v>
      </c>
      <c r="K18" s="81">
        <f t="shared" si="1"/>
        <v>0</v>
      </c>
      <c r="L18" s="81">
        <f t="shared" si="1"/>
        <v>0</v>
      </c>
      <c r="M18" s="81">
        <f t="shared" si="1"/>
        <v>0</v>
      </c>
      <c r="N18" s="81">
        <f t="shared" si="1"/>
        <v>0</v>
      </c>
      <c r="O18" s="82">
        <f t="shared" si="1"/>
        <v>0</v>
      </c>
    </row>
    <row r="21" spans="2:16" ht="23" x14ac:dyDescent="0.5">
      <c r="B21" s="66" t="s">
        <v>185</v>
      </c>
    </row>
    <row r="23" spans="2:16" x14ac:dyDescent="0.3">
      <c r="B23" s="135" t="s">
        <v>9</v>
      </c>
      <c r="C23" s="108" t="s">
        <v>46</v>
      </c>
      <c r="D23" s="108" t="s">
        <v>165</v>
      </c>
      <c r="E23" s="109">
        <f>Startår</f>
        <v>2023</v>
      </c>
      <c r="F23" s="109">
        <f>E23+1</f>
        <v>2024</v>
      </c>
      <c r="G23" s="109">
        <f t="shared" ref="G23:N23" si="2">F23+1</f>
        <v>2025</v>
      </c>
      <c r="H23" s="109">
        <f t="shared" si="2"/>
        <v>2026</v>
      </c>
      <c r="I23" s="109">
        <f t="shared" si="2"/>
        <v>2027</v>
      </c>
      <c r="J23" s="109">
        <f t="shared" si="2"/>
        <v>2028</v>
      </c>
      <c r="K23" s="109">
        <f t="shared" si="2"/>
        <v>2029</v>
      </c>
      <c r="L23" s="109">
        <f t="shared" si="2"/>
        <v>2030</v>
      </c>
      <c r="M23" s="109">
        <f t="shared" si="2"/>
        <v>2031</v>
      </c>
      <c r="N23" s="109">
        <f t="shared" si="2"/>
        <v>2032</v>
      </c>
      <c r="O23" s="110" t="s">
        <v>183</v>
      </c>
    </row>
    <row r="24" spans="2:16" x14ac:dyDescent="0.3">
      <c r="B24" s="104" t="str" cm="1">
        <f t="array" ref="B24">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intressent]),""),ROW(B24)-ROW($B$23))-4),"")</f>
        <v/>
      </c>
      <c r="C24" s="71" t="str">
        <f>IFERROR(INDEX(KvantifierbaraKostnader[[Kostnadstyp ]],MATCH($B24,KvantifierbaraKostnader[ID],0)),"")</f>
        <v/>
      </c>
      <c r="D24" s="71" t="str">
        <f>IFERROR(INDEX(KvantifierbaraKostnader[Typ av intressent],MATCH($B24,KvantifierbaraKostnader[ID],0)),"")</f>
        <v/>
      </c>
      <c r="E24" s="72" t="str">
        <f>IFERROR(INDEX(KvantifierbaraKostnader[År 1],MATCH($B24,KvantifierbaraKostnader[[ID]:[ID]],0)),"")</f>
        <v/>
      </c>
      <c r="F24" s="72" t="str">
        <f>IFERROR(INDEX(KvantifierbaraKostnader[År 2],MATCH($B24,KvantifierbaraKostnader[[ID]:[ID]],0)),"")</f>
        <v/>
      </c>
      <c r="G24" s="72" t="str">
        <f>IFERROR(INDEX(KvantifierbaraKostnader[År 3],MATCH($B24,KvantifierbaraKostnader[[ID]:[ID]],0)),"")</f>
        <v/>
      </c>
      <c r="H24" s="72" t="str">
        <f>IFERROR(INDEX(KvantifierbaraKostnader[År 4],MATCH($B24,KvantifierbaraKostnader[[ID]:[ID]],0)),"")</f>
        <v/>
      </c>
      <c r="I24" s="72" t="str">
        <f>IFERROR(INDEX(KvantifierbaraKostnader[År 5],MATCH($B24,KvantifierbaraKostnader[[ID]:[ID]],0)),"")</f>
        <v/>
      </c>
      <c r="J24" s="72" t="str">
        <f>IFERROR(INDEX(KvantifierbaraKostnader[År 6],MATCH($B24,KvantifierbaraKostnader[[ID]:[ID]],0)),"")</f>
        <v/>
      </c>
      <c r="K24" s="72" t="str">
        <f>IFERROR(INDEX(KvantifierbaraKostnader[År 7],MATCH($B24,KvantifierbaraKostnader[[ID]:[ID]],0)),"")</f>
        <v/>
      </c>
      <c r="L24" s="72" t="str">
        <f>IFERROR(INDEX(KvantifierbaraKostnader[År 8],MATCH($B24,KvantifierbaraKostnader[[ID]:[ID]],0)),"")</f>
        <v/>
      </c>
      <c r="M24" s="72" t="str">
        <f>IFERROR(INDEX(KvantifierbaraKostnader[År 9],MATCH($B24,KvantifierbaraKostnader[[ID]:[ID]],0)),"")</f>
        <v/>
      </c>
      <c r="N24" s="72" t="str">
        <f>IFERROR(INDEX(KvantifierbaraKostnader[År 10],MATCH($B24,KvantifierbaraKostnader[[ID]:[ID]],0)),"")</f>
        <v/>
      </c>
      <c r="O24" s="73" t="str">
        <f>IFERROR(INDEX(KvantifierbaraKostnader[Total kostnad över tidsperioden tkr],MATCH($B24,KvantifierbaraKostnader[[ID]:[ID]],0)),"")</f>
        <v/>
      </c>
    </row>
    <row r="25" spans="2:16" x14ac:dyDescent="0.3">
      <c r="B25" s="104" t="str" cm="1">
        <f t="array" ref="B25">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intressent]),""),ROW(B25)-ROW($B$23))-4),"")</f>
        <v/>
      </c>
      <c r="C25" s="74" t="str">
        <f>IFERROR(INDEX(KvantifierbaraKostnader[[Kostnadstyp ]],MATCH($B25,KvantifierbaraKostnader[ID],0)),"")</f>
        <v/>
      </c>
      <c r="D25" s="74" t="str">
        <f>IFERROR(INDEX(KvantifierbaraKostnader[Typ av intressent],MATCH($B25,KvantifierbaraKostnader[ID],0)),"")</f>
        <v/>
      </c>
      <c r="E25" s="75" t="str">
        <f>IFERROR(INDEX(KvantifierbaraKostnader[År 1],MATCH($B25,KvantifierbaraKostnader[[ID]:[ID]],0)),"")</f>
        <v/>
      </c>
      <c r="F25" s="75" t="str">
        <f>IFERROR(INDEX(KvantifierbaraKostnader[År 2],MATCH($B25,KvantifierbaraKostnader[[ID]:[ID]],0)),"")</f>
        <v/>
      </c>
      <c r="G25" s="75" t="str">
        <f>IFERROR(INDEX(KvantifierbaraKostnader[År 3],MATCH($B25,KvantifierbaraKostnader[[ID]:[ID]],0)),"")</f>
        <v/>
      </c>
      <c r="H25" s="75" t="str">
        <f>IFERROR(INDEX(KvantifierbaraKostnader[År 4],MATCH($B25,KvantifierbaraKostnader[[ID]:[ID]],0)),"")</f>
        <v/>
      </c>
      <c r="I25" s="75" t="str">
        <f>IFERROR(INDEX(KvantifierbaraKostnader[År 5],MATCH($B25,KvantifierbaraKostnader[[ID]:[ID]],0)),"")</f>
        <v/>
      </c>
      <c r="J25" s="75" t="str">
        <f>IFERROR(INDEX(KvantifierbaraKostnader[År 6],MATCH($B25,KvantifierbaraKostnader[[ID]:[ID]],0)),"")</f>
        <v/>
      </c>
      <c r="K25" s="75" t="str">
        <f>IFERROR(INDEX(KvantifierbaraKostnader[År 7],MATCH($B25,KvantifierbaraKostnader[[ID]:[ID]],0)),"")</f>
        <v/>
      </c>
      <c r="L25" s="75" t="str">
        <f>IFERROR(INDEX(KvantifierbaraKostnader[År 8],MATCH($B25,KvantifierbaraKostnader[[ID]:[ID]],0)),"")</f>
        <v/>
      </c>
      <c r="M25" s="75" t="str">
        <f>IFERROR(INDEX(KvantifierbaraKostnader[År 9],MATCH($B25,KvantifierbaraKostnader[[ID]:[ID]],0)),"")</f>
        <v/>
      </c>
      <c r="N25" s="75" t="str">
        <f>IFERROR(INDEX(KvantifierbaraKostnader[År 10],MATCH($B25,KvantifierbaraKostnader[[ID]:[ID]],0)),"")</f>
        <v/>
      </c>
      <c r="O25" s="76" t="str">
        <f>IFERROR(INDEX(KvantifierbaraKostnader[Total kostnad över tidsperioden tkr],MATCH($B25,KvantifierbaraKostnader[[ID]:[ID]],0)),"")</f>
        <v/>
      </c>
    </row>
    <row r="26" spans="2:16" x14ac:dyDescent="0.3">
      <c r="B26" s="104" t="str" cm="1">
        <f t="array" ref="B26">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intressent]),""),ROW(B26)-ROW($B$23))-4),"")</f>
        <v/>
      </c>
      <c r="C26" s="74" t="str">
        <f>IFERROR(INDEX(KvantifierbaraKostnader[[Kostnadstyp ]],MATCH($B26,KvantifierbaraKostnader[ID],0)),"")</f>
        <v/>
      </c>
      <c r="D26" s="74" t="str">
        <f>IFERROR(INDEX(KvantifierbaraKostnader[Typ av intressent],MATCH($B26,KvantifierbaraKostnader[ID],0)),"")</f>
        <v/>
      </c>
      <c r="E26" s="75" t="str">
        <f>IFERROR(INDEX(KvantifierbaraKostnader[År 1],MATCH($B26,KvantifierbaraKostnader[[ID]:[ID]],0)),"")</f>
        <v/>
      </c>
      <c r="F26" s="75" t="str">
        <f>IFERROR(INDEX(KvantifierbaraKostnader[År 2],MATCH($B26,KvantifierbaraKostnader[[ID]:[ID]],0)),"")</f>
        <v/>
      </c>
      <c r="G26" s="75" t="str">
        <f>IFERROR(INDEX(KvantifierbaraKostnader[År 3],MATCH($B26,KvantifierbaraKostnader[[ID]:[ID]],0)),"")</f>
        <v/>
      </c>
      <c r="H26" s="75" t="str">
        <f>IFERROR(INDEX(KvantifierbaraKostnader[År 4],MATCH($B26,KvantifierbaraKostnader[[ID]:[ID]],0)),"")</f>
        <v/>
      </c>
      <c r="I26" s="75" t="str">
        <f>IFERROR(INDEX(KvantifierbaraKostnader[År 5],MATCH($B26,KvantifierbaraKostnader[[ID]:[ID]],0)),"")</f>
        <v/>
      </c>
      <c r="J26" s="75" t="str">
        <f>IFERROR(INDEX(KvantifierbaraKostnader[År 6],MATCH($B26,KvantifierbaraKostnader[[ID]:[ID]],0)),"")</f>
        <v/>
      </c>
      <c r="K26" s="75" t="str">
        <f>IFERROR(INDEX(KvantifierbaraKostnader[År 7],MATCH($B26,KvantifierbaraKostnader[[ID]:[ID]],0)),"")</f>
        <v/>
      </c>
      <c r="L26" s="75" t="str">
        <f>IFERROR(INDEX(KvantifierbaraKostnader[År 8],MATCH($B26,KvantifierbaraKostnader[[ID]:[ID]],0)),"")</f>
        <v/>
      </c>
      <c r="M26" s="75" t="str">
        <f>IFERROR(INDEX(KvantifierbaraKostnader[År 9],MATCH($B26,KvantifierbaraKostnader[[ID]:[ID]],0)),"")</f>
        <v/>
      </c>
      <c r="N26" s="75" t="str">
        <f>IFERROR(INDEX(KvantifierbaraKostnader[År 10],MATCH($B26,KvantifierbaraKostnader[[ID]:[ID]],0)),"")</f>
        <v/>
      </c>
      <c r="O26" s="76" t="str">
        <f>IFERROR(INDEX(KvantifierbaraKostnader[Total kostnad över tidsperioden tkr],MATCH($B26,KvantifierbaraKostnader[[ID]:[ID]],0)),"")</f>
        <v/>
      </c>
    </row>
    <row r="27" spans="2:16" x14ac:dyDescent="0.3">
      <c r="B27" s="104" t="str" cm="1">
        <f t="array" ref="B27">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intressent]),""),ROW(B27)-ROW($B$23))-4),"")</f>
        <v/>
      </c>
      <c r="C27" s="74" t="str">
        <f>IFERROR(INDEX(KvantifierbaraKostnader[[Kostnadstyp ]],MATCH($B27,KvantifierbaraKostnader[ID],0)),"")</f>
        <v/>
      </c>
      <c r="D27" s="74" t="str">
        <f>IFERROR(INDEX(KvantifierbaraKostnader[Typ av intressent],MATCH($B27,KvantifierbaraKostnader[ID],0)),"")</f>
        <v/>
      </c>
      <c r="E27" s="75" t="str">
        <f>IFERROR(INDEX(KvantifierbaraKostnader[År 1],MATCH($B27,KvantifierbaraKostnader[[ID]:[ID]],0)),"")</f>
        <v/>
      </c>
      <c r="F27" s="75" t="str">
        <f>IFERROR(INDEX(KvantifierbaraKostnader[År 2],MATCH($B27,KvantifierbaraKostnader[[ID]:[ID]],0)),"")</f>
        <v/>
      </c>
      <c r="G27" s="75" t="str">
        <f>IFERROR(INDEX(KvantifierbaraKostnader[År 3],MATCH($B27,KvantifierbaraKostnader[[ID]:[ID]],0)),"")</f>
        <v/>
      </c>
      <c r="H27" s="75" t="str">
        <f>IFERROR(INDEX(KvantifierbaraKostnader[År 4],MATCH($B27,KvantifierbaraKostnader[[ID]:[ID]],0)),"")</f>
        <v/>
      </c>
      <c r="I27" s="75" t="str">
        <f>IFERROR(INDEX(KvantifierbaraKostnader[År 5],MATCH($B27,KvantifierbaraKostnader[[ID]:[ID]],0)),"")</f>
        <v/>
      </c>
      <c r="J27" s="75" t="str">
        <f>IFERROR(INDEX(KvantifierbaraKostnader[År 6],MATCH($B27,KvantifierbaraKostnader[[ID]:[ID]],0)),"")</f>
        <v/>
      </c>
      <c r="K27" s="75" t="str">
        <f>IFERROR(INDEX(KvantifierbaraKostnader[År 7],MATCH($B27,KvantifierbaraKostnader[[ID]:[ID]],0)),"")</f>
        <v/>
      </c>
      <c r="L27" s="75" t="str">
        <f>IFERROR(INDEX(KvantifierbaraKostnader[År 8],MATCH($B27,KvantifierbaraKostnader[[ID]:[ID]],0)),"")</f>
        <v/>
      </c>
      <c r="M27" s="75" t="str">
        <f>IFERROR(INDEX(KvantifierbaraKostnader[År 9],MATCH($B27,KvantifierbaraKostnader[[ID]:[ID]],0)),"")</f>
        <v/>
      </c>
      <c r="N27" s="75" t="str">
        <f>IFERROR(INDEX(KvantifierbaraKostnader[År 10],MATCH($B27,KvantifierbaraKostnader[[ID]:[ID]],0)),"")</f>
        <v/>
      </c>
      <c r="O27" s="76" t="str">
        <f>IFERROR(INDEX(KvantifierbaraKostnader[Total kostnad över tidsperioden tkr],MATCH($B27,KvantifierbaraKostnader[[ID]:[ID]],0)),"")</f>
        <v/>
      </c>
    </row>
    <row r="28" spans="2:16" x14ac:dyDescent="0.3">
      <c r="B28" s="104" t="str" cm="1">
        <f t="array" ref="B28">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intressent]),""),ROW(B28)-ROW($B$23))-4),"")</f>
        <v/>
      </c>
      <c r="C28" s="74" t="str">
        <f>IFERROR(INDEX(KvantifierbaraKostnader[[Kostnadstyp ]],MATCH($B28,KvantifierbaraKostnader[ID],0)),"")</f>
        <v/>
      </c>
      <c r="D28" s="74" t="str">
        <f>IFERROR(INDEX(KvantifierbaraKostnader[Typ av intressent],MATCH($B28,KvantifierbaraKostnader[ID],0)),"")</f>
        <v/>
      </c>
      <c r="E28" s="75" t="str">
        <f>IFERROR(INDEX(KvantifierbaraKostnader[År 1],MATCH($B28,KvantifierbaraKostnader[[ID]:[ID]],0)),"")</f>
        <v/>
      </c>
      <c r="F28" s="75" t="str">
        <f>IFERROR(INDEX(KvantifierbaraKostnader[År 2],MATCH($B28,KvantifierbaraKostnader[[ID]:[ID]],0)),"")</f>
        <v/>
      </c>
      <c r="G28" s="75" t="str">
        <f>IFERROR(INDEX(KvantifierbaraKostnader[År 3],MATCH($B28,KvantifierbaraKostnader[[ID]:[ID]],0)),"")</f>
        <v/>
      </c>
      <c r="H28" s="75" t="str">
        <f>IFERROR(INDEX(KvantifierbaraKostnader[År 4],MATCH($B28,KvantifierbaraKostnader[[ID]:[ID]],0)),"")</f>
        <v/>
      </c>
      <c r="I28" s="75" t="str">
        <f>IFERROR(INDEX(KvantifierbaraKostnader[År 5],MATCH($B28,KvantifierbaraKostnader[[ID]:[ID]],0)),"")</f>
        <v/>
      </c>
      <c r="J28" s="75" t="str">
        <f>IFERROR(INDEX(KvantifierbaraKostnader[År 6],MATCH($B28,KvantifierbaraKostnader[[ID]:[ID]],0)),"")</f>
        <v/>
      </c>
      <c r="K28" s="75" t="str">
        <f>IFERROR(INDEX(KvantifierbaraKostnader[År 7],MATCH($B28,KvantifierbaraKostnader[[ID]:[ID]],0)),"")</f>
        <v/>
      </c>
      <c r="L28" s="75" t="str">
        <f>IFERROR(INDEX(KvantifierbaraKostnader[År 8],MATCH($B28,KvantifierbaraKostnader[[ID]:[ID]],0)),"")</f>
        <v/>
      </c>
      <c r="M28" s="75" t="str">
        <f>IFERROR(INDEX(KvantifierbaraKostnader[År 9],MATCH($B28,KvantifierbaraKostnader[[ID]:[ID]],0)),"")</f>
        <v/>
      </c>
      <c r="N28" s="75" t="str">
        <f>IFERROR(INDEX(KvantifierbaraKostnader[År 10],MATCH($B28,KvantifierbaraKostnader[[ID]:[ID]],0)),"")</f>
        <v/>
      </c>
      <c r="O28" s="76" t="str">
        <f>IFERROR(INDEX(KvantifierbaraKostnader[Total kostnad över tidsperioden tkr],MATCH($B28,KvantifierbaraKostnader[[ID]:[ID]],0)),"")</f>
        <v/>
      </c>
    </row>
    <row r="29" spans="2:16" x14ac:dyDescent="0.3">
      <c r="B29" s="104" t="str" cm="1">
        <f t="array" ref="B29">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intressent]),""),ROW(B29)-ROW($B$23))-4),"")</f>
        <v/>
      </c>
      <c r="C29" s="74" t="str">
        <f>IFERROR(INDEX(KvantifierbaraKostnader[[Kostnadstyp ]],MATCH($B29,KvantifierbaraKostnader[ID],0)),"")</f>
        <v/>
      </c>
      <c r="D29" s="74" t="str">
        <f>IFERROR(INDEX(KvantifierbaraKostnader[Typ av intressent],MATCH($B29,KvantifierbaraKostnader[ID],0)),"")</f>
        <v/>
      </c>
      <c r="E29" s="75" t="str">
        <f>IFERROR(INDEX(KvantifierbaraKostnader[År 1],MATCH($B29,KvantifierbaraKostnader[[ID]:[ID]],0)),"")</f>
        <v/>
      </c>
      <c r="F29" s="75" t="str">
        <f>IFERROR(INDEX(KvantifierbaraKostnader[År 2],MATCH($B29,KvantifierbaraKostnader[[ID]:[ID]],0)),"")</f>
        <v/>
      </c>
      <c r="G29" s="75" t="str">
        <f>IFERROR(INDEX(KvantifierbaraKostnader[År 3],MATCH($B29,KvantifierbaraKostnader[[ID]:[ID]],0)),"")</f>
        <v/>
      </c>
      <c r="H29" s="75" t="str">
        <f>IFERROR(INDEX(KvantifierbaraKostnader[År 4],MATCH($B29,KvantifierbaraKostnader[[ID]:[ID]],0)),"")</f>
        <v/>
      </c>
      <c r="I29" s="75" t="str">
        <f>IFERROR(INDEX(KvantifierbaraKostnader[År 5],MATCH($B29,KvantifierbaraKostnader[[ID]:[ID]],0)),"")</f>
        <v/>
      </c>
      <c r="J29" s="75" t="str">
        <f>IFERROR(INDEX(KvantifierbaraKostnader[År 6],MATCH($B29,KvantifierbaraKostnader[[ID]:[ID]],0)),"")</f>
        <v/>
      </c>
      <c r="K29" s="75" t="str">
        <f>IFERROR(INDEX(KvantifierbaraKostnader[År 7],MATCH($B29,KvantifierbaraKostnader[[ID]:[ID]],0)),"")</f>
        <v/>
      </c>
      <c r="L29" s="75" t="str">
        <f>IFERROR(INDEX(KvantifierbaraKostnader[År 8],MATCH($B29,KvantifierbaraKostnader[[ID]:[ID]],0)),"")</f>
        <v/>
      </c>
      <c r="M29" s="75" t="str">
        <f>IFERROR(INDEX(KvantifierbaraKostnader[År 9],MATCH($B29,KvantifierbaraKostnader[[ID]:[ID]],0)),"")</f>
        <v/>
      </c>
      <c r="N29" s="75" t="str">
        <f>IFERROR(INDEX(KvantifierbaraKostnader[År 10],MATCH($B29,KvantifierbaraKostnader[[ID]:[ID]],0)),"")</f>
        <v/>
      </c>
      <c r="O29" s="76" t="str">
        <f>IFERROR(INDEX(KvantifierbaraKostnader[Total kostnad över tidsperioden tkr],MATCH($B29,KvantifierbaraKostnader[[ID]:[ID]],0)),"")</f>
        <v/>
      </c>
    </row>
    <row r="30" spans="2:16" x14ac:dyDescent="0.3">
      <c r="B30" s="104" t="str" cm="1">
        <f t="array" ref="B30">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intressent]),""),ROW(B30)-ROW($B$23))-4),"")</f>
        <v/>
      </c>
      <c r="C30" s="74" t="str">
        <f>IFERROR(INDEX(KvantifierbaraKostnader[[Kostnadstyp ]],MATCH($B30,KvantifierbaraKostnader[ID],0)),"")</f>
        <v/>
      </c>
      <c r="D30" s="74" t="str">
        <f>IFERROR(INDEX(KvantifierbaraKostnader[Typ av intressent],MATCH($B30,KvantifierbaraKostnader[ID],0)),"")</f>
        <v/>
      </c>
      <c r="E30" s="75" t="str">
        <f>IFERROR(INDEX(KvantifierbaraKostnader[År 1],MATCH($B30,KvantifierbaraKostnader[[ID]:[ID]],0)),"")</f>
        <v/>
      </c>
      <c r="F30" s="75" t="str">
        <f>IFERROR(INDEX(KvantifierbaraKostnader[År 2],MATCH($B30,KvantifierbaraKostnader[[ID]:[ID]],0)),"")</f>
        <v/>
      </c>
      <c r="G30" s="75" t="str">
        <f>IFERROR(INDEX(KvantifierbaraKostnader[År 3],MATCH($B30,KvantifierbaraKostnader[[ID]:[ID]],0)),"")</f>
        <v/>
      </c>
      <c r="H30" s="75" t="str">
        <f>IFERROR(INDEX(KvantifierbaraKostnader[År 4],MATCH($B30,KvantifierbaraKostnader[[ID]:[ID]],0)),"")</f>
        <v/>
      </c>
      <c r="I30" s="75" t="str">
        <f>IFERROR(INDEX(KvantifierbaraKostnader[År 5],MATCH($B30,KvantifierbaraKostnader[[ID]:[ID]],0)),"")</f>
        <v/>
      </c>
      <c r="J30" s="75" t="str">
        <f>IFERROR(INDEX(KvantifierbaraKostnader[År 6],MATCH($B30,KvantifierbaraKostnader[[ID]:[ID]],0)),"")</f>
        <v/>
      </c>
      <c r="K30" s="75" t="str">
        <f>IFERROR(INDEX(KvantifierbaraKostnader[År 7],MATCH($B30,KvantifierbaraKostnader[[ID]:[ID]],0)),"")</f>
        <v/>
      </c>
      <c r="L30" s="75" t="str">
        <f>IFERROR(INDEX(KvantifierbaraKostnader[År 8],MATCH($B30,KvantifierbaraKostnader[[ID]:[ID]],0)),"")</f>
        <v/>
      </c>
      <c r="M30" s="75" t="str">
        <f>IFERROR(INDEX(KvantifierbaraKostnader[År 9],MATCH($B30,KvantifierbaraKostnader[[ID]:[ID]],0)),"")</f>
        <v/>
      </c>
      <c r="N30" s="75" t="str">
        <f>IFERROR(INDEX(KvantifierbaraKostnader[År 10],MATCH($B30,KvantifierbaraKostnader[[ID]:[ID]],0)),"")</f>
        <v/>
      </c>
      <c r="O30" s="76" t="str">
        <f>IFERROR(INDEX(KvantifierbaraKostnader[Total kostnad över tidsperioden tkr],MATCH($B30,KvantifierbaraKostnader[[ID]:[ID]],0)),"")</f>
        <v/>
      </c>
    </row>
    <row r="31" spans="2:16" x14ac:dyDescent="0.3">
      <c r="B31" s="104" t="str" cm="1">
        <f t="array" ref="B31">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intressent]),""),ROW(B31)-ROW($B$23))-4),"")</f>
        <v/>
      </c>
      <c r="C31" s="74" t="str">
        <f>IFERROR(INDEX(KvantifierbaraKostnader[[Kostnadstyp ]],MATCH($B31,KvantifierbaraKostnader[ID],0)),"")</f>
        <v/>
      </c>
      <c r="D31" s="74" t="str">
        <f>IFERROR(INDEX(KvantifierbaraKostnader[Typ av intressent],MATCH($B31,KvantifierbaraKostnader[ID],0)),"")</f>
        <v/>
      </c>
      <c r="E31" s="75" t="str">
        <f>IFERROR(INDEX(KvantifierbaraKostnader[År 1],MATCH($B31,KvantifierbaraKostnader[[ID]:[ID]],0)),"")</f>
        <v/>
      </c>
      <c r="F31" s="75" t="str">
        <f>IFERROR(INDEX(KvantifierbaraKostnader[År 2],MATCH($B31,KvantifierbaraKostnader[[ID]:[ID]],0)),"")</f>
        <v/>
      </c>
      <c r="G31" s="75" t="str">
        <f>IFERROR(INDEX(KvantifierbaraKostnader[År 3],MATCH($B31,KvantifierbaraKostnader[[ID]:[ID]],0)),"")</f>
        <v/>
      </c>
      <c r="H31" s="75" t="str">
        <f>IFERROR(INDEX(KvantifierbaraKostnader[År 4],MATCH($B31,KvantifierbaraKostnader[[ID]:[ID]],0)),"")</f>
        <v/>
      </c>
      <c r="I31" s="75" t="str">
        <f>IFERROR(INDEX(KvantifierbaraKostnader[År 5],MATCH($B31,KvantifierbaraKostnader[[ID]:[ID]],0)),"")</f>
        <v/>
      </c>
      <c r="J31" s="75" t="str">
        <f>IFERROR(INDEX(KvantifierbaraKostnader[År 6],MATCH($B31,KvantifierbaraKostnader[[ID]:[ID]],0)),"")</f>
        <v/>
      </c>
      <c r="K31" s="75" t="str">
        <f>IFERROR(INDEX(KvantifierbaraKostnader[År 7],MATCH($B31,KvantifierbaraKostnader[[ID]:[ID]],0)),"")</f>
        <v/>
      </c>
      <c r="L31" s="75" t="str">
        <f>IFERROR(INDEX(KvantifierbaraKostnader[År 8],MATCH($B31,KvantifierbaraKostnader[[ID]:[ID]],0)),"")</f>
        <v/>
      </c>
      <c r="M31" s="75" t="str">
        <f>IFERROR(INDEX(KvantifierbaraKostnader[År 9],MATCH($B31,KvantifierbaraKostnader[[ID]:[ID]],0)),"")</f>
        <v/>
      </c>
      <c r="N31" s="75" t="str">
        <f>IFERROR(INDEX(KvantifierbaraKostnader[År 10],MATCH($B31,KvantifierbaraKostnader[[ID]:[ID]],0)),"")</f>
        <v/>
      </c>
      <c r="O31" s="76" t="str">
        <f>IFERROR(INDEX(KvantifierbaraKostnader[Total kostnad över tidsperioden tkr],MATCH($B31,KvantifierbaraKostnader[[ID]:[ID]],0)),"")</f>
        <v/>
      </c>
      <c r="P31" s="70"/>
    </row>
    <row r="32" spans="2:16" x14ac:dyDescent="0.3">
      <c r="B32" s="104" t="str" cm="1">
        <f t="array" ref="B32">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intressent]),""),ROW(B32)-ROW($B$23))-4),"")</f>
        <v/>
      </c>
      <c r="C32" s="74" t="str">
        <f>IFERROR(INDEX(KvantifierbaraKostnader[[Kostnadstyp ]],MATCH($B32,KvantifierbaraKostnader[ID],0)),"")</f>
        <v/>
      </c>
      <c r="D32" s="74" t="str">
        <f>IFERROR(INDEX(KvantifierbaraKostnader[Typ av intressent],MATCH($B32,KvantifierbaraKostnader[ID],0)),"")</f>
        <v/>
      </c>
      <c r="E32" s="75" t="str">
        <f>IFERROR(INDEX(KvantifierbaraKostnader[År 1],MATCH($B32,KvantifierbaraKostnader[[ID]:[ID]],0)),"")</f>
        <v/>
      </c>
      <c r="F32" s="75" t="str">
        <f>IFERROR(INDEX(KvantifierbaraKostnader[År 2],MATCH($B32,KvantifierbaraKostnader[[ID]:[ID]],0)),"")</f>
        <v/>
      </c>
      <c r="G32" s="75" t="str">
        <f>IFERROR(INDEX(KvantifierbaraKostnader[År 3],MATCH($B32,KvantifierbaraKostnader[[ID]:[ID]],0)),"")</f>
        <v/>
      </c>
      <c r="H32" s="75" t="str">
        <f>IFERROR(INDEX(KvantifierbaraKostnader[År 4],MATCH($B32,KvantifierbaraKostnader[[ID]:[ID]],0)),"")</f>
        <v/>
      </c>
      <c r="I32" s="75" t="str">
        <f>IFERROR(INDEX(KvantifierbaraKostnader[År 5],MATCH($B32,KvantifierbaraKostnader[[ID]:[ID]],0)),"")</f>
        <v/>
      </c>
      <c r="J32" s="75" t="str">
        <f>IFERROR(INDEX(KvantifierbaraKostnader[År 6],MATCH($B32,KvantifierbaraKostnader[[ID]:[ID]],0)),"")</f>
        <v/>
      </c>
      <c r="K32" s="75" t="str">
        <f>IFERROR(INDEX(KvantifierbaraKostnader[År 7],MATCH($B32,KvantifierbaraKostnader[[ID]:[ID]],0)),"")</f>
        <v/>
      </c>
      <c r="L32" s="75" t="str">
        <f>IFERROR(INDEX(KvantifierbaraKostnader[År 8],MATCH($B32,KvantifierbaraKostnader[[ID]:[ID]],0)),"")</f>
        <v/>
      </c>
      <c r="M32" s="75" t="str">
        <f>IFERROR(INDEX(KvantifierbaraKostnader[År 9],MATCH($B32,KvantifierbaraKostnader[[ID]:[ID]],0)),"")</f>
        <v/>
      </c>
      <c r="N32" s="75" t="str">
        <f>IFERROR(INDEX(KvantifierbaraKostnader[År 10],MATCH($B32,KvantifierbaraKostnader[[ID]:[ID]],0)),"")</f>
        <v/>
      </c>
      <c r="O32" s="76" t="str">
        <f>IFERROR(INDEX(KvantifierbaraKostnader[Total kostnad över tidsperioden tkr],MATCH($B32,KvantifierbaraKostnader[[ID]:[ID]],0)),"")</f>
        <v/>
      </c>
      <c r="P32" s="70"/>
    </row>
    <row r="33" spans="2:16" x14ac:dyDescent="0.3">
      <c r="B33" s="99" t="str" cm="1">
        <f t="array" ref="B33">IFERROR(INDEX(KvantifierbaraKostnader[ID],SMALL(IF(((NOT(ISBLANK(KvantifierbaraKostnader[Typ av intressent])))*((KvantifierbaraKostnader[Typ av intressent]="Samhället")+(KvantifierbaraKostnader[Typ av intressent]="Företag")+(KvantifierbaraKostnader[Typ av intressent]="Intresseorganisation")+(KvantifierbaraKostnader[Typ av intressent]="EU")+(KvantifierbaraKostnader[Typ av intressent]="Annan intressent"))),ROW(KvantifierbaraKostnader[Typ av intressent]),""),ROW(B33)-ROW($B$23))-4),"")</f>
        <v/>
      </c>
      <c r="C33" s="77" t="str">
        <f>IFERROR(INDEX(KvantifierbaraKostnader[[Kostnadstyp ]],MATCH($B33,KvantifierbaraKostnader[ID],0)),"")</f>
        <v/>
      </c>
      <c r="D33" s="77" t="str">
        <f>IFERROR(INDEX(KvantifierbaraKostnader[Typ av intressent],MATCH($B33,KvantifierbaraKostnader[ID],0)),"")</f>
        <v/>
      </c>
      <c r="E33" s="75" t="str">
        <f>IFERROR(INDEX(KvantifierbaraKostnader[År 1],MATCH($B33,KvantifierbaraKostnader[[ID]:[ID]],0)),"")</f>
        <v/>
      </c>
      <c r="F33" s="75" t="str">
        <f>IFERROR(INDEX(KvantifierbaraKostnader[År 2],MATCH($B33,KvantifierbaraKostnader[[ID]:[ID]],0)),"")</f>
        <v/>
      </c>
      <c r="G33" s="75" t="str">
        <f>IFERROR(INDEX(KvantifierbaraKostnader[År 3],MATCH($B33,KvantifierbaraKostnader[[ID]:[ID]],0)),"")</f>
        <v/>
      </c>
      <c r="H33" s="75" t="str">
        <f>IFERROR(INDEX(KvantifierbaraKostnader[År 4],MATCH($B33,KvantifierbaraKostnader[[ID]:[ID]],0)),"")</f>
        <v/>
      </c>
      <c r="I33" s="75" t="str">
        <f>IFERROR(INDEX(KvantifierbaraKostnader[År 5],MATCH($B33,KvantifierbaraKostnader[[ID]:[ID]],0)),"")</f>
        <v/>
      </c>
      <c r="J33" s="75" t="str">
        <f>IFERROR(INDEX(KvantifierbaraKostnader[År 6],MATCH($B33,KvantifierbaraKostnader[[ID]:[ID]],0)),"")</f>
        <v/>
      </c>
      <c r="K33" s="75" t="str">
        <f>IFERROR(INDEX(KvantifierbaraKostnader[År 7],MATCH($B33,KvantifierbaraKostnader[[ID]:[ID]],0)),"")</f>
        <v/>
      </c>
      <c r="L33" s="75" t="str">
        <f>IFERROR(INDEX(KvantifierbaraKostnader[År 8],MATCH($B33,KvantifierbaraKostnader[[ID]:[ID]],0)),"")</f>
        <v/>
      </c>
      <c r="M33" s="75" t="str">
        <f>IFERROR(INDEX(KvantifierbaraKostnader[År 9],MATCH($B33,KvantifierbaraKostnader[[ID]:[ID]],0)),"")</f>
        <v/>
      </c>
      <c r="N33" s="75" t="str">
        <f>IFERROR(INDEX(KvantifierbaraKostnader[År 10],MATCH($B33,KvantifierbaraKostnader[[ID]:[ID]],0)),"")</f>
        <v/>
      </c>
      <c r="O33" s="78" t="str">
        <f>IFERROR(INDEX(KvantifierbaraKostnader[Total kostnad över tidsperioden tkr],MATCH($B33,KvantifierbaraKostnader[[ID]:[ID]],0)),"")</f>
        <v/>
      </c>
      <c r="P33" s="70"/>
    </row>
    <row r="34" spans="2:16" x14ac:dyDescent="0.3">
      <c r="B34" s="79"/>
      <c r="C34" s="105" t="s">
        <v>183</v>
      </c>
      <c r="D34" s="106"/>
      <c r="E34" s="80">
        <f t="shared" ref="E34:O34" si="3">SUM(E24:E33)</f>
        <v>0</v>
      </c>
      <c r="F34" s="81">
        <f t="shared" si="3"/>
        <v>0</v>
      </c>
      <c r="G34" s="81">
        <f t="shared" si="3"/>
        <v>0</v>
      </c>
      <c r="H34" s="81">
        <f t="shared" si="3"/>
        <v>0</v>
      </c>
      <c r="I34" s="81">
        <f t="shared" si="3"/>
        <v>0</v>
      </c>
      <c r="J34" s="81">
        <f t="shared" si="3"/>
        <v>0</v>
      </c>
      <c r="K34" s="81">
        <f t="shared" si="3"/>
        <v>0</v>
      </c>
      <c r="L34" s="81">
        <f t="shared" si="3"/>
        <v>0</v>
      </c>
      <c r="M34" s="81">
        <f t="shared" si="3"/>
        <v>0</v>
      </c>
      <c r="N34" s="81">
        <f t="shared" si="3"/>
        <v>0</v>
      </c>
      <c r="O34" s="82">
        <f t="shared" si="3"/>
        <v>0</v>
      </c>
      <c r="P34" s="70"/>
    </row>
    <row r="35" spans="2:16" x14ac:dyDescent="0.3">
      <c r="B35" s="2"/>
      <c r="C35" s="2"/>
      <c r="D35" s="2"/>
      <c r="E35" s="2"/>
      <c r="F35" s="83"/>
      <c r="G35" s="83"/>
      <c r="H35" s="83"/>
      <c r="I35" s="83"/>
      <c r="J35" s="83"/>
      <c r="K35" s="83"/>
      <c r="L35" s="83"/>
      <c r="M35" s="83"/>
      <c r="N35" s="83"/>
      <c r="O35" s="83"/>
      <c r="P35" s="70"/>
    </row>
    <row r="36" spans="2:16" x14ac:dyDescent="0.3">
      <c r="B36" s="2"/>
      <c r="C36" s="2"/>
      <c r="D36" s="2"/>
      <c r="E36" s="2"/>
      <c r="F36" s="83"/>
      <c r="G36" s="83"/>
      <c r="H36" s="83"/>
      <c r="I36" s="83"/>
      <c r="J36" s="83"/>
      <c r="K36" s="83"/>
      <c r="L36" s="83"/>
      <c r="M36" s="83"/>
      <c r="N36" s="83"/>
      <c r="O36" s="83"/>
      <c r="P36" s="70"/>
    </row>
    <row r="37" spans="2:16" x14ac:dyDescent="0.3">
      <c r="B37" s="2"/>
      <c r="C37" s="2"/>
      <c r="D37" s="2"/>
      <c r="E37" s="2"/>
      <c r="F37" s="83"/>
      <c r="G37" s="83"/>
      <c r="H37" s="83"/>
      <c r="I37" s="83"/>
      <c r="J37" s="83"/>
      <c r="K37" s="83"/>
      <c r="L37" s="83"/>
      <c r="M37" s="83"/>
      <c r="N37" s="83"/>
      <c r="O37" s="83"/>
      <c r="P37" s="70"/>
    </row>
    <row r="38" spans="2:16" ht="14.5" thickBot="1" x14ac:dyDescent="0.35">
      <c r="B38" s="2"/>
      <c r="C38" s="111" t="s">
        <v>184</v>
      </c>
      <c r="D38" s="112"/>
      <c r="E38" s="112">
        <f t="shared" ref="E38:O38" si="4">E23</f>
        <v>2023</v>
      </c>
      <c r="F38" s="112">
        <f t="shared" si="4"/>
        <v>2024</v>
      </c>
      <c r="G38" s="112">
        <f t="shared" si="4"/>
        <v>2025</v>
      </c>
      <c r="H38" s="112">
        <f t="shared" si="4"/>
        <v>2026</v>
      </c>
      <c r="I38" s="112">
        <f t="shared" si="4"/>
        <v>2027</v>
      </c>
      <c r="J38" s="112">
        <f t="shared" si="4"/>
        <v>2028</v>
      </c>
      <c r="K38" s="112">
        <f t="shared" si="4"/>
        <v>2029</v>
      </c>
      <c r="L38" s="112">
        <f t="shared" si="4"/>
        <v>2030</v>
      </c>
      <c r="M38" s="112">
        <f t="shared" si="4"/>
        <v>2031</v>
      </c>
      <c r="N38" s="112">
        <f t="shared" si="4"/>
        <v>2032</v>
      </c>
      <c r="O38" s="111" t="str">
        <f t="shared" si="4"/>
        <v>Totalt</v>
      </c>
      <c r="P38" s="70"/>
    </row>
    <row r="39" spans="2:16" x14ac:dyDescent="0.3">
      <c r="B39" s="2"/>
      <c r="C39" s="84" t="s">
        <v>217</v>
      </c>
      <c r="D39" s="85"/>
      <c r="E39" s="86">
        <f t="shared" ref="E39:O39" si="5">E18-E34</f>
        <v>0</v>
      </c>
      <c r="F39" s="86">
        <f t="shared" si="5"/>
        <v>0</v>
      </c>
      <c r="G39" s="86">
        <f t="shared" si="5"/>
        <v>0</v>
      </c>
      <c r="H39" s="86">
        <f t="shared" si="5"/>
        <v>0</v>
      </c>
      <c r="I39" s="86">
        <f t="shared" si="5"/>
        <v>0</v>
      </c>
      <c r="J39" s="86">
        <f t="shared" si="5"/>
        <v>0</v>
      </c>
      <c r="K39" s="86">
        <f t="shared" si="5"/>
        <v>0</v>
      </c>
      <c r="L39" s="86">
        <f t="shared" si="5"/>
        <v>0</v>
      </c>
      <c r="M39" s="86">
        <f t="shared" si="5"/>
        <v>0</v>
      </c>
      <c r="N39" s="86">
        <f t="shared" si="5"/>
        <v>0</v>
      </c>
      <c r="O39" s="82">
        <f t="shared" si="5"/>
        <v>0</v>
      </c>
      <c r="P39" s="70"/>
    </row>
    <row r="40" spans="2:16" x14ac:dyDescent="0.3">
      <c r="F40" s="70"/>
      <c r="G40" s="70"/>
      <c r="H40" s="70"/>
      <c r="I40" s="70"/>
      <c r="J40" s="70"/>
      <c r="K40" s="70"/>
      <c r="L40" s="70"/>
      <c r="M40" s="70"/>
      <c r="N40" s="70"/>
      <c r="O40" s="70"/>
      <c r="P40" s="70"/>
    </row>
  </sheetData>
  <sheetProtection algorithmName="SHA-512" hashValue="NARSlQl//Q8Ra14AEn1uYnF38GcxdbxkoUQM5F1fKLsvpwzQvnpegKMcq1VyzV9HlCnWAW3ulycXg4E4K0rtow==" saltValue="qi/m9abNc/SNh11c+8VrmQ==" spinCount="100000" sheet="1" scenarios="1" formatRows="0"/>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1" tint="0.249977111117893"/>
  </sheetPr>
  <dimension ref="A1:BB3024"/>
  <sheetViews>
    <sheetView topLeftCell="AM1" workbookViewId="0">
      <selection activeCell="BB5" sqref="BB5"/>
    </sheetView>
  </sheetViews>
  <sheetFormatPr defaultColWidth="9.1796875" defaultRowHeight="14.5" x14ac:dyDescent="0.35"/>
  <cols>
    <col min="1" max="1" width="2.26953125" style="22" customWidth="1"/>
    <col min="2" max="2" width="2.26953125" customWidth="1"/>
    <col min="3" max="3" width="34" style="2" customWidth="1"/>
    <col min="4" max="4" width="13" style="2" customWidth="1"/>
    <col min="5" max="5" width="5.54296875" style="2" customWidth="1"/>
    <col min="6" max="6" width="31.54296875" style="2" customWidth="1"/>
    <col min="7" max="7" width="11.7265625" style="2" customWidth="1"/>
    <col min="8" max="8" width="2.54296875" style="2" customWidth="1"/>
    <col min="9" max="9" width="22.7265625" style="2" customWidth="1"/>
    <col min="10" max="10" width="2.1796875" style="2" customWidth="1"/>
    <col min="11" max="11" width="22.26953125" style="2" customWidth="1"/>
    <col min="12" max="12" width="2.26953125" style="2" customWidth="1"/>
    <col min="13" max="13" width="21.54296875" style="2" customWidth="1"/>
    <col min="14" max="14" width="3" style="2" customWidth="1"/>
    <col min="15" max="15" width="18" style="2" customWidth="1"/>
    <col min="16" max="16" width="29.453125" style="2" customWidth="1"/>
    <col min="17" max="17" width="36" style="2" customWidth="1"/>
    <col min="18" max="18" width="15.1796875" style="16" customWidth="1"/>
    <col min="19" max="19" width="2.81640625" style="16" customWidth="1"/>
    <col min="20" max="20" width="32.81640625" style="2" customWidth="1"/>
    <col min="21" max="21" width="6.26953125" style="2" customWidth="1"/>
    <col min="22" max="22" width="42.81640625" style="2" bestFit="1" customWidth="1"/>
    <col min="23" max="23" width="6.26953125" style="2" customWidth="1"/>
    <col min="24" max="24" width="37.54296875" style="2" bestFit="1" customWidth="1"/>
    <col min="25" max="25" width="5.54296875" style="2" customWidth="1"/>
    <col min="26" max="26" width="11.1796875" style="2" customWidth="1"/>
    <col min="27" max="27" width="5.54296875" style="2" customWidth="1"/>
    <col min="28" max="28" width="44.453125" style="2" customWidth="1"/>
    <col min="29" max="29" width="26.7265625" style="2" customWidth="1"/>
    <col min="30" max="30" width="9.1796875" style="2"/>
    <col min="31" max="31" width="35.1796875" style="2" customWidth="1"/>
    <col min="32" max="32" width="22.1796875" style="2" customWidth="1"/>
    <col min="33" max="33" width="9.1796875" style="2"/>
    <col min="34" max="34" width="27" style="2" customWidth="1"/>
    <col min="35" max="35" width="9.1796875" style="2"/>
    <col min="36" max="36" width="11.1796875" style="2" customWidth="1"/>
    <col min="37" max="37" width="9.1796875" style="2"/>
    <col min="38" max="38" width="23.26953125" style="2" customWidth="1"/>
    <col min="39" max="39" width="9.1796875" style="2"/>
    <col min="40" max="40" width="17.81640625" style="2" customWidth="1"/>
    <col min="41" max="41" width="9.1796875" style="2"/>
    <col min="42" max="42" width="11.1796875" style="2" customWidth="1"/>
    <col min="43" max="43" width="9.1796875" style="2"/>
    <col min="44" max="44" width="11.1796875" style="2" customWidth="1"/>
    <col min="45" max="45" width="9.1796875" style="2"/>
    <col min="46" max="46" width="21.54296875" style="2" bestFit="1" customWidth="1"/>
    <col min="47" max="48" width="9.1796875" style="2"/>
    <col min="49" max="49" width="18.7265625" style="2" customWidth="1"/>
    <col min="50" max="51" width="9.1796875" style="2"/>
    <col min="52" max="52" width="24.453125" style="2" customWidth="1"/>
    <col min="53" max="53" width="9.1796875" style="2"/>
    <col min="54" max="54" width="55" style="2" bestFit="1" customWidth="1"/>
    <col min="55" max="16384" width="9.1796875" style="2"/>
  </cols>
  <sheetData>
    <row r="1" spans="1:54" s="1" customFormat="1" ht="18" x14ac:dyDescent="0.3">
      <c r="A1" s="19"/>
      <c r="C1" s="11" t="s">
        <v>13</v>
      </c>
      <c r="D1" s="6"/>
      <c r="E1" s="6"/>
      <c r="T1" s="17"/>
      <c r="U1" s="17"/>
      <c r="V1" s="17"/>
      <c r="W1" s="17"/>
    </row>
    <row r="2" spans="1:54" s="1" customFormat="1" ht="20" x14ac:dyDescent="0.4">
      <c r="A2" s="19"/>
      <c r="C2" s="30" t="s">
        <v>32</v>
      </c>
      <c r="F2" s="5"/>
      <c r="G2" s="5"/>
      <c r="H2" s="5"/>
      <c r="I2" s="5"/>
      <c r="J2" s="5"/>
      <c r="K2" s="5"/>
      <c r="L2" s="5"/>
      <c r="M2" s="5"/>
      <c r="N2" s="5"/>
      <c r="O2" s="5"/>
      <c r="P2" s="5"/>
      <c r="Q2" s="5"/>
      <c r="R2" s="40"/>
      <c r="S2" s="18"/>
      <c r="T2" s="40"/>
      <c r="U2" s="40"/>
      <c r="V2" s="40"/>
      <c r="W2" s="40"/>
      <c r="X2" s="4"/>
      <c r="Y2" s="4"/>
      <c r="Z2" s="4"/>
      <c r="AA2" s="4"/>
      <c r="AB2" s="4"/>
      <c r="AD2" s="4"/>
    </row>
    <row r="3" spans="1:54" s="1" customFormat="1" ht="20" x14ac:dyDescent="0.4">
      <c r="A3" s="19"/>
      <c r="C3" s="18"/>
      <c r="F3" s="5"/>
      <c r="G3" s="5"/>
      <c r="H3" s="5"/>
      <c r="I3" s="5"/>
      <c r="J3" s="5"/>
      <c r="K3" s="5"/>
      <c r="L3" s="5"/>
      <c r="M3" s="5"/>
      <c r="N3" s="5"/>
      <c r="O3" s="5"/>
      <c r="P3" s="5"/>
      <c r="Q3" s="5"/>
      <c r="R3" s="40"/>
      <c r="S3" s="40"/>
      <c r="T3" s="40"/>
      <c r="U3" s="4"/>
      <c r="V3" s="4"/>
      <c r="W3" s="4"/>
      <c r="X3" s="4"/>
      <c r="Y3" s="4"/>
      <c r="Z3" s="4"/>
      <c r="AA3" s="4"/>
      <c r="AB3" s="4"/>
      <c r="AD3" s="4"/>
    </row>
    <row r="4" spans="1:54" ht="20" x14ac:dyDescent="0.4">
      <c r="A4" s="19"/>
      <c r="B4" s="1"/>
      <c r="C4" s="37" t="s">
        <v>10</v>
      </c>
      <c r="F4" s="37" t="s">
        <v>62</v>
      </c>
      <c r="G4" s="37"/>
      <c r="H4" s="37"/>
      <c r="Q4" s="37" t="s">
        <v>63</v>
      </c>
      <c r="R4" s="40"/>
      <c r="S4" s="40"/>
      <c r="T4" s="40"/>
      <c r="AE4" s="38" t="s">
        <v>12</v>
      </c>
      <c r="AT4" s="2" t="s">
        <v>234</v>
      </c>
    </row>
    <row r="5" spans="1:54" ht="72" customHeight="1" x14ac:dyDescent="0.4">
      <c r="A5" s="20"/>
      <c r="B5" s="23"/>
      <c r="F5" s="2" t="s">
        <v>146</v>
      </c>
      <c r="I5" s="2" t="s">
        <v>147</v>
      </c>
      <c r="R5" s="40"/>
      <c r="S5" s="40"/>
      <c r="T5" s="40"/>
      <c r="AB5" s="113" t="s">
        <v>48</v>
      </c>
      <c r="AC5" s="8"/>
      <c r="AD5" s="8"/>
    </row>
    <row r="6" spans="1:54" s="8" customFormat="1" ht="78" customHeight="1" x14ac:dyDescent="0.25">
      <c r="A6" s="21"/>
      <c r="B6" s="3"/>
      <c r="C6" s="14" t="s">
        <v>2</v>
      </c>
      <c r="F6" s="248" t="s">
        <v>139</v>
      </c>
      <c r="G6" s="249" t="s">
        <v>138</v>
      </c>
      <c r="H6" s="2"/>
      <c r="I6" s="250" t="s">
        <v>42</v>
      </c>
      <c r="J6" s="10"/>
      <c r="K6" s="250" t="s">
        <v>28</v>
      </c>
      <c r="L6" s="10"/>
      <c r="M6" s="250" t="s">
        <v>29</v>
      </c>
      <c r="N6" s="10"/>
      <c r="O6" s="250" t="s">
        <v>105</v>
      </c>
      <c r="P6" s="44"/>
      <c r="Q6" s="245" t="s">
        <v>139</v>
      </c>
      <c r="R6" s="246" t="s">
        <v>138</v>
      </c>
      <c r="T6" s="247" t="s">
        <v>42</v>
      </c>
      <c r="V6" s="247" t="s">
        <v>28</v>
      </c>
      <c r="X6" s="247" t="s">
        <v>29</v>
      </c>
      <c r="Z6" s="247" t="s">
        <v>105</v>
      </c>
      <c r="AB6" s="46" t="s">
        <v>33</v>
      </c>
      <c r="AC6" s="56" t="s">
        <v>202</v>
      </c>
      <c r="AE6" s="242" t="s">
        <v>139</v>
      </c>
      <c r="AF6" s="243" t="s">
        <v>138</v>
      </c>
      <c r="AH6" s="244" t="s">
        <v>73</v>
      </c>
      <c r="AJ6" s="244" t="s">
        <v>79</v>
      </c>
      <c r="AL6" s="244" t="s">
        <v>163</v>
      </c>
      <c r="AN6" s="244" t="s">
        <v>76</v>
      </c>
      <c r="AP6" s="244" t="s">
        <v>74</v>
      </c>
      <c r="AR6" s="244" t="s">
        <v>105</v>
      </c>
      <c r="AT6" s="266" t="s">
        <v>230</v>
      </c>
      <c r="AU6" s="266" t="s">
        <v>241</v>
      </c>
      <c r="AW6" s="266" t="s">
        <v>231</v>
      </c>
      <c r="AX6" s="266" t="s">
        <v>241</v>
      </c>
      <c r="AZ6" s="280" t="s">
        <v>249</v>
      </c>
      <c r="BB6" s="280" t="s">
        <v>232</v>
      </c>
    </row>
    <row r="7" spans="1:54" s="8" customFormat="1" ht="25" x14ac:dyDescent="0.25">
      <c r="A7" s="21"/>
      <c r="B7" s="3"/>
      <c r="C7" s="15" t="s">
        <v>67</v>
      </c>
      <c r="F7" s="10" t="s">
        <v>42</v>
      </c>
      <c r="G7" s="10" t="s">
        <v>142</v>
      </c>
      <c r="H7" s="10"/>
      <c r="I7" s="51" t="s">
        <v>41</v>
      </c>
      <c r="K7" s="51" t="s">
        <v>41</v>
      </c>
      <c r="L7" s="10"/>
      <c r="M7" s="51" t="s">
        <v>41</v>
      </c>
      <c r="N7" s="10"/>
      <c r="O7" s="10" t="s">
        <v>105</v>
      </c>
      <c r="P7" s="10"/>
      <c r="Q7" s="10" t="s">
        <v>42</v>
      </c>
      <c r="R7" s="10" t="s">
        <v>148</v>
      </c>
      <c r="T7" s="51" t="s">
        <v>31</v>
      </c>
      <c r="V7" s="51" t="s">
        <v>31</v>
      </c>
      <c r="X7" s="51" t="s">
        <v>31</v>
      </c>
      <c r="Z7" s="8" t="s">
        <v>105</v>
      </c>
      <c r="AB7" s="2" t="s">
        <v>17</v>
      </c>
      <c r="AC7" s="8">
        <v>1</v>
      </c>
      <c r="AE7" s="10" t="s">
        <v>73</v>
      </c>
      <c r="AF7" s="10" t="s">
        <v>153</v>
      </c>
      <c r="AH7" s="8" t="s">
        <v>75</v>
      </c>
      <c r="AJ7" s="8" t="s">
        <v>83</v>
      </c>
      <c r="AL7" s="8" t="s">
        <v>59</v>
      </c>
      <c r="AN7" s="8" t="s">
        <v>84</v>
      </c>
      <c r="AP7" s="8" t="s">
        <v>105</v>
      </c>
      <c r="AR7" s="8" t="s">
        <v>105</v>
      </c>
      <c r="AT7" s="8" t="s">
        <v>252</v>
      </c>
      <c r="AU7" s="8">
        <v>1</v>
      </c>
      <c r="AW7" s="8" t="s">
        <v>252</v>
      </c>
      <c r="AX7" s="8">
        <v>1</v>
      </c>
      <c r="AZ7" s="8" t="s">
        <v>253</v>
      </c>
      <c r="BB7" s="8" t="s">
        <v>233</v>
      </c>
    </row>
    <row r="8" spans="1:54" s="8" customFormat="1" ht="37.5" x14ac:dyDescent="0.25">
      <c r="A8" s="21"/>
      <c r="B8" s="3"/>
      <c r="C8" s="9" t="s">
        <v>68</v>
      </c>
      <c r="F8" s="10" t="s">
        <v>28</v>
      </c>
      <c r="G8" s="10" t="s">
        <v>143</v>
      </c>
      <c r="H8" s="10"/>
      <c r="I8" s="52" t="s">
        <v>161</v>
      </c>
      <c r="K8" s="52" t="s">
        <v>26</v>
      </c>
      <c r="L8" s="10"/>
      <c r="M8" s="52" t="s">
        <v>15</v>
      </c>
      <c r="N8" s="10"/>
      <c r="O8" s="10"/>
      <c r="P8" s="10"/>
      <c r="Q8" s="10" t="s">
        <v>28</v>
      </c>
      <c r="R8" s="10" t="s">
        <v>149</v>
      </c>
      <c r="T8" s="52" t="s">
        <v>14</v>
      </c>
      <c r="V8" s="52" t="s">
        <v>14</v>
      </c>
      <c r="X8" s="52" t="s">
        <v>14</v>
      </c>
      <c r="AB8" s="2" t="s">
        <v>25</v>
      </c>
      <c r="AC8" s="8">
        <v>2</v>
      </c>
      <c r="AE8" s="10" t="s">
        <v>79</v>
      </c>
      <c r="AF8" s="10" t="s">
        <v>154</v>
      </c>
      <c r="AH8" s="8" t="s">
        <v>87</v>
      </c>
      <c r="AJ8" s="8" t="s">
        <v>60</v>
      </c>
      <c r="AL8" s="8" t="s">
        <v>80</v>
      </c>
      <c r="AN8" s="8" t="s">
        <v>222</v>
      </c>
      <c r="AT8" s="8" t="s">
        <v>251</v>
      </c>
      <c r="AU8" s="8">
        <v>2</v>
      </c>
      <c r="AW8" s="8" t="s">
        <v>251</v>
      </c>
      <c r="AX8" s="8">
        <v>2</v>
      </c>
      <c r="AZ8" s="8" t="s">
        <v>254</v>
      </c>
      <c r="BB8" s="8" t="s">
        <v>279</v>
      </c>
    </row>
    <row r="9" spans="1:54" s="8" customFormat="1" ht="25" x14ac:dyDescent="0.25">
      <c r="A9" s="21"/>
      <c r="B9" s="3"/>
      <c r="C9" s="12" t="s">
        <v>65</v>
      </c>
      <c r="F9" s="10" t="s">
        <v>29</v>
      </c>
      <c r="G9" s="10" t="s">
        <v>144</v>
      </c>
      <c r="H9" s="10"/>
      <c r="I9" s="51" t="s">
        <v>162</v>
      </c>
      <c r="K9" s="50" t="s">
        <v>162</v>
      </c>
      <c r="L9" s="10"/>
      <c r="M9" s="50" t="s">
        <v>162</v>
      </c>
      <c r="N9" s="10"/>
      <c r="O9" s="10"/>
      <c r="P9" s="10"/>
      <c r="Q9" s="10" t="s">
        <v>29</v>
      </c>
      <c r="R9" s="10" t="s">
        <v>150</v>
      </c>
      <c r="T9" s="50" t="s">
        <v>30</v>
      </c>
      <c r="V9" s="50" t="s">
        <v>30</v>
      </c>
      <c r="X9" s="50" t="s">
        <v>30</v>
      </c>
      <c r="AB9" s="2" t="s">
        <v>18</v>
      </c>
      <c r="AC9" s="8">
        <v>2</v>
      </c>
      <c r="AD9" s="2"/>
      <c r="AE9" s="8" t="s">
        <v>163</v>
      </c>
      <c r="AF9" s="10" t="s">
        <v>155</v>
      </c>
      <c r="AH9" s="8" t="s">
        <v>82</v>
      </c>
      <c r="AJ9" s="8" t="s">
        <v>87</v>
      </c>
      <c r="AL9" s="8" t="s">
        <v>81</v>
      </c>
      <c r="AN9" s="8" t="s">
        <v>223</v>
      </c>
      <c r="AT9" s="8" t="s">
        <v>263</v>
      </c>
      <c r="AU9" s="8">
        <v>3</v>
      </c>
      <c r="AW9" s="8" t="s">
        <v>263</v>
      </c>
      <c r="AX9" s="8">
        <v>3</v>
      </c>
      <c r="AZ9" s="8" t="s">
        <v>255</v>
      </c>
      <c r="BB9" s="8" t="s">
        <v>280</v>
      </c>
    </row>
    <row r="10" spans="1:54" s="8" customFormat="1" ht="45.75" customHeight="1" x14ac:dyDescent="0.25">
      <c r="A10" s="21"/>
      <c r="B10" s="3"/>
      <c r="C10" s="13" t="s">
        <v>66</v>
      </c>
      <c r="F10" s="42" t="s">
        <v>105</v>
      </c>
      <c r="G10" s="10" t="s">
        <v>145</v>
      </c>
      <c r="H10" s="10"/>
      <c r="K10" s="52" t="s">
        <v>15</v>
      </c>
      <c r="L10" s="10"/>
      <c r="M10" s="52" t="s">
        <v>161</v>
      </c>
      <c r="N10" s="10"/>
      <c r="O10" s="10"/>
      <c r="Q10" s="43" t="s">
        <v>105</v>
      </c>
      <c r="R10" s="10" t="s">
        <v>151</v>
      </c>
      <c r="AB10" s="2" t="s">
        <v>5</v>
      </c>
      <c r="AC10" s="8">
        <v>4</v>
      </c>
      <c r="AD10" s="2"/>
      <c r="AE10" s="10" t="s">
        <v>76</v>
      </c>
      <c r="AF10" s="10" t="s">
        <v>156</v>
      </c>
      <c r="AH10" s="8" t="s">
        <v>81</v>
      </c>
      <c r="AJ10" s="8" t="s">
        <v>106</v>
      </c>
      <c r="AL10" s="8" t="s">
        <v>77</v>
      </c>
      <c r="AN10" s="8" t="s">
        <v>59</v>
      </c>
      <c r="AT10" s="8" t="s">
        <v>266</v>
      </c>
      <c r="AU10" s="8">
        <v>4</v>
      </c>
      <c r="AW10" s="8" t="s">
        <v>266</v>
      </c>
      <c r="AX10" s="8">
        <v>4</v>
      </c>
      <c r="AZ10" s="8" t="s">
        <v>256</v>
      </c>
      <c r="BB10" s="8" t="s">
        <v>281</v>
      </c>
    </row>
    <row r="11" spans="1:54" s="8" customFormat="1" ht="46.5" customHeight="1" x14ac:dyDescent="0.25">
      <c r="A11" s="21"/>
      <c r="B11" s="3"/>
      <c r="F11" s="10"/>
      <c r="G11" s="10"/>
      <c r="H11" s="10"/>
      <c r="K11" s="51" t="s">
        <v>27</v>
      </c>
      <c r="L11" s="10"/>
      <c r="M11" s="51" t="s">
        <v>15</v>
      </c>
      <c r="N11" s="10"/>
      <c r="O11" s="10"/>
      <c r="AB11" s="2" t="s">
        <v>221</v>
      </c>
      <c r="AC11" s="8">
        <v>3</v>
      </c>
      <c r="AD11" s="2"/>
      <c r="AE11" s="10" t="s">
        <v>74</v>
      </c>
      <c r="AF11" s="10" t="s">
        <v>157</v>
      </c>
      <c r="AH11" s="8" t="s">
        <v>88</v>
      </c>
      <c r="AL11" s="8" t="s">
        <v>87</v>
      </c>
      <c r="AN11" s="8" t="s">
        <v>86</v>
      </c>
      <c r="AT11" s="8" t="s">
        <v>265</v>
      </c>
      <c r="AU11" s="8">
        <v>5</v>
      </c>
      <c r="AW11" s="8" t="s">
        <v>265</v>
      </c>
      <c r="AX11" s="8">
        <v>5</v>
      </c>
      <c r="AZ11" s="8" t="s">
        <v>257</v>
      </c>
      <c r="BB11" s="8" t="s">
        <v>282</v>
      </c>
    </row>
    <row r="12" spans="1:54" s="8" customFormat="1" ht="14" x14ac:dyDescent="0.25">
      <c r="A12" s="21"/>
      <c r="B12" s="3"/>
      <c r="C12" s="2"/>
      <c r="F12" s="10"/>
      <c r="G12" s="10"/>
      <c r="H12" s="10"/>
      <c r="I12" s="10"/>
      <c r="J12" s="10"/>
      <c r="K12" s="10"/>
      <c r="L12" s="10"/>
      <c r="M12" s="10"/>
      <c r="N12" s="10"/>
      <c r="O12" s="10"/>
      <c r="AB12" s="2" t="s">
        <v>19</v>
      </c>
      <c r="AC12" s="8">
        <v>4</v>
      </c>
      <c r="AD12" s="2"/>
      <c r="AE12" s="42" t="s">
        <v>105</v>
      </c>
      <c r="AF12" s="10" t="s">
        <v>158</v>
      </c>
      <c r="AL12" s="8" t="s">
        <v>106</v>
      </c>
      <c r="AN12" s="8" t="s">
        <v>60</v>
      </c>
      <c r="BB12" s="8" t="s">
        <v>283</v>
      </c>
    </row>
    <row r="13" spans="1:54" s="8" customFormat="1" ht="14" x14ac:dyDescent="0.25">
      <c r="A13" s="21"/>
      <c r="B13" s="3"/>
      <c r="C13" s="7" t="s">
        <v>2</v>
      </c>
      <c r="F13" s="10"/>
      <c r="G13" s="10"/>
      <c r="H13" s="10"/>
      <c r="I13" s="10"/>
      <c r="J13" s="10"/>
      <c r="K13" s="10"/>
      <c r="L13" s="10"/>
      <c r="M13" s="10"/>
      <c r="N13" s="10"/>
      <c r="T13" s="53"/>
      <c r="AB13" s="2" t="s">
        <v>16</v>
      </c>
      <c r="AC13" s="8">
        <v>4</v>
      </c>
      <c r="AD13" s="2"/>
      <c r="AN13" s="8" t="s">
        <v>222</v>
      </c>
      <c r="BB13" s="8" t="s">
        <v>284</v>
      </c>
    </row>
    <row r="14" spans="1:54" s="8" customFormat="1" ht="14" x14ac:dyDescent="0.25">
      <c r="A14" s="21"/>
      <c r="B14" s="3"/>
      <c r="C14" s="15" t="s">
        <v>20</v>
      </c>
      <c r="F14" s="10"/>
      <c r="G14" s="10"/>
      <c r="H14" s="10"/>
      <c r="I14" s="10"/>
      <c r="J14" s="10"/>
      <c r="K14" s="10"/>
      <c r="Q14" s="10" t="s">
        <v>160</v>
      </c>
      <c r="T14" s="10"/>
      <c r="AB14" s="2" t="s">
        <v>101</v>
      </c>
      <c r="AC14" s="8">
        <v>4</v>
      </c>
      <c r="AD14" s="2"/>
      <c r="AH14" s="60" t="s">
        <v>71</v>
      </c>
      <c r="AN14" s="8" t="s">
        <v>106</v>
      </c>
      <c r="BB14" s="8" t="s">
        <v>257</v>
      </c>
    </row>
    <row r="15" spans="1:54" s="8" customFormat="1" ht="14" x14ac:dyDescent="0.25">
      <c r="A15" s="21"/>
      <c r="B15" s="3"/>
      <c r="C15" s="9"/>
      <c r="F15" s="10"/>
      <c r="G15" s="10"/>
      <c r="H15" s="10"/>
      <c r="I15" s="10"/>
      <c r="J15" s="10"/>
      <c r="K15" s="10"/>
      <c r="L15" s="42"/>
      <c r="O15" s="10"/>
      <c r="Q15" s="411">
        <v>1</v>
      </c>
      <c r="T15" s="10"/>
      <c r="AB15" s="258" t="s">
        <v>129</v>
      </c>
      <c r="AC15" s="8">
        <v>4</v>
      </c>
      <c r="AD15" s="2"/>
      <c r="AH15" s="2" t="s">
        <v>60</v>
      </c>
    </row>
    <row r="16" spans="1:54" s="8" customFormat="1" ht="14" x14ac:dyDescent="0.25">
      <c r="A16" s="21"/>
      <c r="B16" s="3"/>
      <c r="C16" s="12"/>
      <c r="F16" s="10"/>
      <c r="G16" s="10"/>
      <c r="H16" s="10"/>
      <c r="I16" s="10"/>
      <c r="J16" s="10"/>
      <c r="K16" s="10"/>
      <c r="L16" s="42"/>
      <c r="M16" s="10"/>
      <c r="N16" s="10"/>
      <c r="Q16" s="96">
        <v>2</v>
      </c>
      <c r="T16" s="10"/>
      <c r="AB16" s="2"/>
      <c r="AC16" s="2"/>
      <c r="AH16" s="2" t="s">
        <v>83</v>
      </c>
    </row>
    <row r="17" spans="1:34" s="8" customFormat="1" ht="45" customHeight="1" x14ac:dyDescent="0.3">
      <c r="A17" s="21"/>
      <c r="B17" s="3"/>
      <c r="G17" s="10"/>
      <c r="H17" s="10"/>
      <c r="K17" s="43"/>
      <c r="L17" s="10"/>
      <c r="M17" s="10"/>
      <c r="N17" s="10"/>
      <c r="Q17" s="97">
        <v>3</v>
      </c>
      <c r="T17" s="10"/>
      <c r="AA17" s="2"/>
      <c r="AC17" s="115" t="s">
        <v>203</v>
      </c>
      <c r="AD17" s="2"/>
      <c r="AH17" s="2" t="s">
        <v>86</v>
      </c>
    </row>
    <row r="18" spans="1:34" s="8" customFormat="1" ht="14" x14ac:dyDescent="0.3">
      <c r="A18" s="21"/>
      <c r="B18" s="3"/>
      <c r="G18" s="10"/>
      <c r="H18" s="10"/>
      <c r="K18" s="43"/>
      <c r="L18" s="10"/>
      <c r="M18" s="10"/>
      <c r="N18" s="10"/>
      <c r="Q18" s="96">
        <v>4</v>
      </c>
      <c r="T18" s="10"/>
      <c r="AA18" s="2"/>
      <c r="AC18" s="115" t="s">
        <v>204</v>
      </c>
      <c r="AD18" s="2"/>
      <c r="AH18" s="2" t="s">
        <v>81</v>
      </c>
    </row>
    <row r="19" spans="1:34" s="8" customFormat="1" ht="14" x14ac:dyDescent="0.25">
      <c r="A19" s="21"/>
      <c r="B19" s="3"/>
      <c r="C19" s="2"/>
      <c r="D19" s="2"/>
      <c r="E19" s="2"/>
      <c r="F19" s="2"/>
      <c r="G19" s="2"/>
      <c r="H19" s="2"/>
      <c r="L19" s="10"/>
      <c r="M19" s="10"/>
      <c r="N19" s="10"/>
      <c r="O19" s="10"/>
      <c r="Q19" s="410">
        <v>5</v>
      </c>
      <c r="T19" s="10"/>
      <c r="AA19" s="2"/>
      <c r="AC19" s="116" t="s">
        <v>205</v>
      </c>
      <c r="AD19" s="2"/>
      <c r="AH19" s="2" t="s">
        <v>90</v>
      </c>
    </row>
    <row r="20" spans="1:34" s="8" customFormat="1" ht="14" x14ac:dyDescent="0.25">
      <c r="A20" s="21"/>
      <c r="B20" s="3"/>
      <c r="C20" s="2"/>
      <c r="D20" s="2"/>
      <c r="E20" s="2"/>
      <c r="F20" s="2"/>
      <c r="G20" s="2"/>
      <c r="H20" s="2"/>
      <c r="L20" s="10"/>
      <c r="M20" s="10"/>
      <c r="N20" s="10"/>
      <c r="O20" s="10"/>
      <c r="T20" s="10"/>
      <c r="AA20" s="2"/>
      <c r="AC20" s="116" t="s">
        <v>206</v>
      </c>
      <c r="AD20" s="2"/>
      <c r="AH20" s="2" t="s">
        <v>61</v>
      </c>
    </row>
    <row r="21" spans="1:34" s="8" customFormat="1" ht="14" x14ac:dyDescent="0.25">
      <c r="A21" s="21"/>
      <c r="B21" s="3"/>
      <c r="C21" s="2"/>
      <c r="D21" s="2"/>
      <c r="E21" s="2"/>
      <c r="F21" s="2"/>
      <c r="G21" s="2"/>
      <c r="H21" s="2"/>
      <c r="L21" s="10"/>
      <c r="M21" s="10"/>
      <c r="N21" s="10"/>
      <c r="O21" s="28"/>
      <c r="T21" s="10"/>
      <c r="Z21" s="2"/>
      <c r="AA21" s="2"/>
      <c r="AB21" s="2"/>
      <c r="AC21" s="2"/>
      <c r="AD21" s="2"/>
      <c r="AH21" s="2" t="s">
        <v>85</v>
      </c>
    </row>
    <row r="22" spans="1:34" ht="14" x14ac:dyDescent="0.25">
      <c r="A22" s="21"/>
      <c r="B22" s="3"/>
      <c r="I22" s="10"/>
      <c r="J22" s="10"/>
      <c r="K22" s="10"/>
      <c r="L22" s="28"/>
      <c r="M22" s="28"/>
      <c r="N22" s="28"/>
      <c r="O22" s="8"/>
      <c r="Q22" s="10"/>
      <c r="R22" s="10"/>
      <c r="S22" s="10"/>
      <c r="T22" s="10"/>
      <c r="AH22" s="2" t="s">
        <v>82</v>
      </c>
    </row>
    <row r="23" spans="1:34" ht="14" x14ac:dyDescent="0.25">
      <c r="A23" s="21"/>
      <c r="B23" s="3"/>
      <c r="I23" s="28"/>
      <c r="J23" s="28"/>
      <c r="K23" s="28"/>
      <c r="L23" s="28"/>
      <c r="M23" s="8"/>
      <c r="N23" s="8"/>
      <c r="P23" s="8"/>
      <c r="Q23" s="10"/>
      <c r="R23" s="10"/>
      <c r="S23" s="10"/>
      <c r="T23" s="10"/>
      <c r="AH23" s="2" t="s">
        <v>59</v>
      </c>
    </row>
    <row r="24" spans="1:34" ht="14" x14ac:dyDescent="0.25">
      <c r="A24" s="21"/>
      <c r="B24" s="3"/>
      <c r="I24" s="8"/>
      <c r="J24" s="8"/>
      <c r="K24" s="8"/>
      <c r="L24" s="8"/>
      <c r="Q24" s="10"/>
      <c r="R24" s="10"/>
      <c r="S24" s="10"/>
      <c r="T24" s="10"/>
      <c r="AB24" s="61" t="s">
        <v>91</v>
      </c>
      <c r="AH24" s="2" t="s">
        <v>58</v>
      </c>
    </row>
    <row r="25" spans="1:34" ht="14" x14ac:dyDescent="0.25">
      <c r="A25" s="21"/>
      <c r="B25" s="3"/>
      <c r="Q25" s="10"/>
      <c r="R25" s="10"/>
      <c r="S25" s="10"/>
      <c r="T25" s="10"/>
      <c r="AB25" s="2" t="s">
        <v>94</v>
      </c>
      <c r="AH25" s="2" t="s">
        <v>75</v>
      </c>
    </row>
    <row r="26" spans="1:34" ht="25" x14ac:dyDescent="0.25">
      <c r="A26" s="21"/>
      <c r="B26" s="3"/>
      <c r="Q26" s="10" t="s">
        <v>270</v>
      </c>
      <c r="R26" s="10"/>
      <c r="S26" s="10"/>
      <c r="T26" s="10"/>
      <c r="AB26" s="2" t="s">
        <v>96</v>
      </c>
      <c r="AH26" s="2" t="s">
        <v>77</v>
      </c>
    </row>
    <row r="27" spans="1:34" ht="14" x14ac:dyDescent="0.25">
      <c r="A27" s="21"/>
      <c r="B27" s="3"/>
      <c r="Q27" s="10" t="s">
        <v>271</v>
      </c>
      <c r="R27" s="10"/>
      <c r="S27" s="10"/>
      <c r="T27" s="10"/>
      <c r="AB27" s="2" t="s">
        <v>93</v>
      </c>
      <c r="AH27" s="2" t="s">
        <v>78</v>
      </c>
    </row>
    <row r="28" spans="1:34" ht="14" x14ac:dyDescent="0.25">
      <c r="A28" s="21"/>
      <c r="B28" s="3"/>
      <c r="Q28" s="10" t="s">
        <v>272</v>
      </c>
      <c r="R28" s="10"/>
      <c r="S28" s="10"/>
      <c r="T28" s="10"/>
      <c r="AB28" s="2" t="s">
        <v>99</v>
      </c>
      <c r="AH28" s="2" t="s">
        <v>84</v>
      </c>
    </row>
    <row r="29" spans="1:34" ht="14" x14ac:dyDescent="0.3">
      <c r="A29" s="19"/>
      <c r="B29" s="1"/>
      <c r="Q29" s="10" t="s">
        <v>269</v>
      </c>
      <c r="R29" s="10"/>
      <c r="S29" s="10"/>
      <c r="T29" s="10"/>
      <c r="AB29" s="2" t="s">
        <v>100</v>
      </c>
      <c r="AH29" s="2" t="s">
        <v>88</v>
      </c>
    </row>
    <row r="30" spans="1:34" ht="25" x14ac:dyDescent="0.3">
      <c r="A30" s="19"/>
      <c r="B30" s="1"/>
      <c r="Q30" s="10" t="s">
        <v>273</v>
      </c>
      <c r="R30" s="10"/>
      <c r="S30" s="10"/>
      <c r="T30" s="10"/>
      <c r="AB30" s="2" t="s">
        <v>97</v>
      </c>
      <c r="AH30" s="2" t="s">
        <v>87</v>
      </c>
    </row>
    <row r="31" spans="1:34" ht="14" x14ac:dyDescent="0.3">
      <c r="A31" s="19"/>
      <c r="B31" s="1"/>
      <c r="Q31" s="10"/>
      <c r="R31" s="10"/>
      <c r="S31" s="10"/>
      <c r="T31" s="10"/>
      <c r="AB31" s="2" t="s">
        <v>98</v>
      </c>
      <c r="AH31" s="2" t="s">
        <v>89</v>
      </c>
    </row>
    <row r="32" spans="1:34" ht="14" x14ac:dyDescent="0.3">
      <c r="A32" s="19"/>
      <c r="B32" s="1"/>
      <c r="Q32" s="10"/>
      <c r="R32" s="10"/>
      <c r="S32" s="10"/>
      <c r="T32" s="10"/>
      <c r="AB32" s="2" t="s">
        <v>92</v>
      </c>
      <c r="AH32" s="2" t="s">
        <v>80</v>
      </c>
    </row>
    <row r="33" spans="3:34" x14ac:dyDescent="0.35">
      <c r="Q33" s="10"/>
      <c r="R33" s="10"/>
      <c r="S33" s="10"/>
      <c r="T33" s="10"/>
      <c r="AB33" s="2" t="s">
        <v>95</v>
      </c>
      <c r="AH33" s="2" t="s">
        <v>106</v>
      </c>
    </row>
    <row r="34" spans="3:34" x14ac:dyDescent="0.35">
      <c r="D34" s="8"/>
      <c r="E34" s="8"/>
      <c r="Q34" s="10"/>
      <c r="R34" s="10"/>
      <c r="S34" s="10"/>
      <c r="T34" s="10"/>
      <c r="AB34" s="2" t="s">
        <v>113</v>
      </c>
    </row>
    <row r="35" spans="3:34" x14ac:dyDescent="0.35">
      <c r="C35" s="10"/>
      <c r="D35" s="8"/>
      <c r="E35" s="8"/>
      <c r="Q35" s="10"/>
      <c r="R35" s="10"/>
      <c r="S35" s="10"/>
      <c r="T35" s="10"/>
    </row>
    <row r="36" spans="3:34" x14ac:dyDescent="0.35">
      <c r="C36" s="10"/>
      <c r="D36" s="8"/>
      <c r="E36" s="8"/>
      <c r="Q36" s="10"/>
      <c r="R36" s="10"/>
      <c r="S36" s="10"/>
      <c r="T36" s="10"/>
      <c r="U36" s="10"/>
      <c r="V36" s="10"/>
      <c r="W36" s="10"/>
    </row>
    <row r="37" spans="3:34" x14ac:dyDescent="0.35">
      <c r="C37" s="10"/>
      <c r="D37" s="8"/>
      <c r="E37" s="8"/>
      <c r="Q37" s="10"/>
      <c r="R37" s="10"/>
      <c r="S37" s="10"/>
      <c r="T37" s="10"/>
      <c r="U37" s="10"/>
      <c r="V37" s="10"/>
      <c r="W37" s="10"/>
    </row>
    <row r="38" spans="3:34" x14ac:dyDescent="0.35">
      <c r="Q38" s="10"/>
      <c r="R38" s="10"/>
      <c r="S38" s="10"/>
      <c r="T38" s="10"/>
      <c r="U38" s="10"/>
      <c r="V38" s="10"/>
      <c r="W38" s="10"/>
    </row>
    <row r="39" spans="3:34" x14ac:dyDescent="0.35">
      <c r="Q39" s="10"/>
      <c r="R39" s="10"/>
      <c r="S39" s="10"/>
      <c r="T39" s="10"/>
      <c r="U39" s="10"/>
      <c r="V39" s="10"/>
      <c r="W39" s="10"/>
    </row>
    <row r="40" spans="3:34" x14ac:dyDescent="0.35">
      <c r="Q40" s="10"/>
      <c r="R40" s="10"/>
      <c r="S40" s="10"/>
      <c r="T40" s="10"/>
      <c r="U40" s="10"/>
      <c r="V40" s="10"/>
      <c r="W40" s="10"/>
    </row>
    <row r="41" spans="3:34" x14ac:dyDescent="0.35">
      <c r="Q41" s="10"/>
      <c r="R41" s="10"/>
      <c r="S41" s="10"/>
      <c r="T41" s="10"/>
      <c r="U41" s="10"/>
      <c r="V41" s="10"/>
      <c r="W41" s="10"/>
    </row>
    <row r="42" spans="3:34" x14ac:dyDescent="0.35">
      <c r="Q42" s="10"/>
      <c r="R42" s="10"/>
      <c r="S42" s="10"/>
      <c r="T42" s="10"/>
    </row>
    <row r="43" spans="3:34" x14ac:dyDescent="0.35">
      <c r="Q43" s="10"/>
      <c r="R43" s="10"/>
      <c r="S43" s="10"/>
      <c r="T43" s="10"/>
    </row>
    <row r="44" spans="3:34" x14ac:dyDescent="0.35">
      <c r="Q44" s="10"/>
      <c r="R44" s="10"/>
      <c r="S44" s="10"/>
      <c r="T44" s="10"/>
    </row>
    <row r="45" spans="3:34" x14ac:dyDescent="0.35">
      <c r="Q45" s="10"/>
      <c r="R45" s="10"/>
      <c r="S45" s="10"/>
      <c r="T45" s="10"/>
    </row>
    <row r="46" spans="3:34" x14ac:dyDescent="0.35">
      <c r="Q46" s="10"/>
      <c r="R46" s="10"/>
      <c r="S46" s="10"/>
      <c r="T46" s="10"/>
    </row>
    <row r="47" spans="3:34" x14ac:dyDescent="0.35">
      <c r="Q47" s="10"/>
      <c r="R47" s="10"/>
      <c r="S47" s="10"/>
      <c r="T47" s="10"/>
    </row>
    <row r="48" spans="3:34" x14ac:dyDescent="0.35">
      <c r="Q48" s="10"/>
      <c r="R48" s="10"/>
      <c r="S48" s="10"/>
      <c r="T48" s="10"/>
    </row>
    <row r="49" spans="3:20" x14ac:dyDescent="0.35">
      <c r="C49" s="8"/>
      <c r="D49" s="8"/>
      <c r="Q49" s="10"/>
      <c r="R49" s="10"/>
      <c r="S49" s="10"/>
      <c r="T49" s="10"/>
    </row>
    <row r="50" spans="3:20" x14ac:dyDescent="0.35">
      <c r="C50" s="8"/>
      <c r="D50" s="8"/>
      <c r="Q50" s="10"/>
      <c r="R50" s="10"/>
      <c r="S50" s="10"/>
      <c r="T50" s="10"/>
    </row>
    <row r="51" spans="3:20" x14ac:dyDescent="0.35">
      <c r="D51" s="8"/>
      <c r="Q51" s="10"/>
      <c r="R51" s="10"/>
      <c r="S51" s="10"/>
      <c r="T51" s="10"/>
    </row>
    <row r="52" spans="3:20" x14ac:dyDescent="0.35">
      <c r="Q52" s="10"/>
      <c r="R52" s="10"/>
      <c r="S52" s="10"/>
      <c r="T52" s="10"/>
    </row>
    <row r="53" spans="3:20" x14ac:dyDescent="0.35">
      <c r="Q53" s="10"/>
      <c r="R53" s="10"/>
      <c r="S53" s="10"/>
      <c r="T53" s="10"/>
    </row>
    <row r="54" spans="3:20" x14ac:dyDescent="0.35">
      <c r="Q54" s="10"/>
      <c r="R54" s="10"/>
      <c r="S54" s="10"/>
      <c r="T54" s="10"/>
    </row>
    <row r="55" spans="3:20" x14ac:dyDescent="0.35">
      <c r="Q55" s="10"/>
      <c r="R55" s="10"/>
      <c r="S55" s="10"/>
      <c r="T55" s="10"/>
    </row>
    <row r="56" spans="3:20" x14ac:dyDescent="0.35">
      <c r="Q56" s="10"/>
      <c r="R56" s="10"/>
      <c r="S56" s="10"/>
      <c r="T56" s="10"/>
    </row>
    <row r="57" spans="3:20" x14ac:dyDescent="0.35">
      <c r="Q57" s="10"/>
      <c r="R57" s="10"/>
      <c r="S57" s="10"/>
      <c r="T57" s="10"/>
    </row>
    <row r="58" spans="3:20" x14ac:dyDescent="0.35">
      <c r="Q58" s="10"/>
      <c r="R58" s="10"/>
      <c r="S58" s="10"/>
      <c r="T58" s="10"/>
    </row>
    <row r="59" spans="3:20" x14ac:dyDescent="0.35">
      <c r="Q59" s="10"/>
      <c r="R59" s="10"/>
      <c r="S59" s="10"/>
      <c r="T59" s="10"/>
    </row>
    <row r="60" spans="3:20" x14ac:dyDescent="0.35">
      <c r="Q60" s="10"/>
      <c r="R60" s="10"/>
      <c r="S60" s="10"/>
      <c r="T60" s="10"/>
    </row>
    <row r="61" spans="3:20" x14ac:dyDescent="0.35">
      <c r="Q61" s="10"/>
      <c r="R61" s="10"/>
      <c r="S61" s="10"/>
      <c r="T61" s="10"/>
    </row>
    <row r="62" spans="3:20" x14ac:dyDescent="0.35">
      <c r="Q62" s="10"/>
      <c r="R62" s="10"/>
      <c r="S62" s="10"/>
      <c r="T62" s="10"/>
    </row>
    <row r="63" spans="3:20" x14ac:dyDescent="0.35">
      <c r="Q63" s="10"/>
      <c r="R63" s="10"/>
      <c r="S63" s="10"/>
      <c r="T63" s="10"/>
    </row>
    <row r="64" spans="3:20" x14ac:dyDescent="0.35">
      <c r="Q64" s="10"/>
      <c r="R64" s="10"/>
      <c r="S64" s="10"/>
      <c r="T64" s="10"/>
    </row>
    <row r="65" spans="17:20" x14ac:dyDescent="0.35">
      <c r="Q65" s="10"/>
      <c r="R65" s="10"/>
      <c r="S65" s="10"/>
      <c r="T65" s="10"/>
    </row>
    <row r="66" spans="17:20" x14ac:dyDescent="0.35">
      <c r="Q66" s="10"/>
      <c r="R66" s="10"/>
      <c r="S66" s="10"/>
      <c r="T66" s="10"/>
    </row>
    <row r="67" spans="17:20" x14ac:dyDescent="0.35">
      <c r="Q67" s="10"/>
      <c r="R67" s="10"/>
      <c r="S67" s="10"/>
      <c r="T67" s="10"/>
    </row>
    <row r="68" spans="17:20" x14ac:dyDescent="0.35">
      <c r="Q68" s="10"/>
      <c r="R68" s="10"/>
      <c r="S68" s="10"/>
      <c r="T68" s="10"/>
    </row>
    <row r="69" spans="17:20" x14ac:dyDescent="0.35">
      <c r="Q69" s="10"/>
      <c r="R69" s="10"/>
      <c r="S69" s="10"/>
      <c r="T69" s="10"/>
    </row>
    <row r="70" spans="17:20" x14ac:dyDescent="0.35">
      <c r="Q70" s="10"/>
      <c r="R70" s="10"/>
      <c r="S70" s="10"/>
      <c r="T70" s="10"/>
    </row>
    <row r="71" spans="17:20" x14ac:dyDescent="0.35">
      <c r="Q71" s="10"/>
      <c r="R71" s="10"/>
      <c r="S71" s="10"/>
      <c r="T71" s="10"/>
    </row>
    <row r="72" spans="17:20" x14ac:dyDescent="0.35">
      <c r="Q72" s="10"/>
      <c r="R72" s="10"/>
      <c r="S72" s="10"/>
      <c r="T72" s="10"/>
    </row>
    <row r="73" spans="17:20" x14ac:dyDescent="0.35">
      <c r="Q73" s="10"/>
      <c r="R73" s="10"/>
      <c r="S73" s="10"/>
      <c r="T73" s="10"/>
    </row>
    <row r="74" spans="17:20" x14ac:dyDescent="0.35">
      <c r="Q74" s="10"/>
      <c r="R74" s="10"/>
      <c r="S74" s="10"/>
      <c r="T74" s="10"/>
    </row>
    <row r="75" spans="17:20" x14ac:dyDescent="0.35">
      <c r="Q75" s="10"/>
      <c r="R75" s="10"/>
      <c r="S75" s="10"/>
      <c r="T75" s="10"/>
    </row>
    <row r="76" spans="17:20" x14ac:dyDescent="0.35">
      <c r="Q76" s="10"/>
      <c r="R76" s="10"/>
      <c r="S76" s="10"/>
      <c r="T76" s="10"/>
    </row>
    <row r="77" spans="17:20" x14ac:dyDescent="0.35">
      <c r="Q77" s="10"/>
      <c r="R77" s="10"/>
      <c r="S77" s="10"/>
      <c r="T77" s="10"/>
    </row>
    <row r="78" spans="17:20" x14ac:dyDescent="0.35">
      <c r="Q78" s="10"/>
      <c r="R78" s="10"/>
      <c r="S78" s="10"/>
      <c r="T78" s="10"/>
    </row>
    <row r="79" spans="17:20" x14ac:dyDescent="0.35">
      <c r="Q79" s="10"/>
      <c r="R79" s="10"/>
      <c r="S79" s="10"/>
      <c r="T79" s="10"/>
    </row>
    <row r="80" spans="17:20" x14ac:dyDescent="0.35">
      <c r="Q80" s="10"/>
      <c r="R80" s="10"/>
      <c r="S80" s="10"/>
      <c r="T80" s="10"/>
    </row>
    <row r="81" spans="17:20" x14ac:dyDescent="0.35">
      <c r="Q81" s="10"/>
      <c r="R81" s="10"/>
      <c r="S81" s="10"/>
      <c r="T81" s="10"/>
    </row>
    <row r="82" spans="17:20" x14ac:dyDescent="0.35">
      <c r="Q82" s="10"/>
      <c r="R82" s="10"/>
      <c r="S82" s="10"/>
      <c r="T82" s="10"/>
    </row>
    <row r="83" spans="17:20" x14ac:dyDescent="0.35">
      <c r="Q83" s="10"/>
      <c r="R83" s="10"/>
      <c r="S83" s="10"/>
      <c r="T83" s="10"/>
    </row>
    <row r="84" spans="17:20" x14ac:dyDescent="0.35">
      <c r="Q84" s="10"/>
      <c r="R84" s="10"/>
      <c r="S84" s="10"/>
      <c r="T84" s="10"/>
    </row>
    <row r="85" spans="17:20" x14ac:dyDescent="0.35">
      <c r="Q85" s="10"/>
      <c r="R85" s="10"/>
      <c r="S85" s="10"/>
      <c r="T85" s="10"/>
    </row>
    <row r="86" spans="17:20" x14ac:dyDescent="0.35">
      <c r="Q86" s="10"/>
      <c r="R86" s="10"/>
      <c r="S86" s="10"/>
      <c r="T86" s="10"/>
    </row>
    <row r="87" spans="17:20" x14ac:dyDescent="0.35">
      <c r="Q87" s="10"/>
      <c r="R87" s="10"/>
      <c r="S87" s="10"/>
      <c r="T87" s="10"/>
    </row>
    <row r="88" spans="17:20" x14ac:dyDescent="0.35">
      <c r="Q88" s="10"/>
      <c r="R88" s="10"/>
      <c r="S88" s="10"/>
      <c r="T88" s="10"/>
    </row>
    <row r="89" spans="17:20" x14ac:dyDescent="0.35">
      <c r="Q89" s="10"/>
      <c r="R89" s="10"/>
      <c r="S89" s="10"/>
      <c r="T89" s="10"/>
    </row>
    <row r="90" spans="17:20" x14ac:dyDescent="0.35">
      <c r="Q90" s="10"/>
      <c r="R90" s="10"/>
      <c r="S90" s="10"/>
      <c r="T90" s="10"/>
    </row>
    <row r="91" spans="17:20" x14ac:dyDescent="0.35">
      <c r="Q91" s="10"/>
      <c r="R91" s="10"/>
      <c r="S91" s="10"/>
      <c r="T91" s="10"/>
    </row>
    <row r="92" spans="17:20" x14ac:dyDescent="0.35">
      <c r="Q92" s="10"/>
      <c r="R92" s="10"/>
      <c r="S92" s="10"/>
      <c r="T92" s="10"/>
    </row>
    <row r="93" spans="17:20" x14ac:dyDescent="0.35">
      <c r="Q93" s="10"/>
      <c r="R93" s="10"/>
      <c r="S93" s="10"/>
      <c r="T93" s="10"/>
    </row>
    <row r="94" spans="17:20" x14ac:dyDescent="0.35">
      <c r="Q94" s="10"/>
      <c r="R94" s="10"/>
      <c r="S94" s="10"/>
      <c r="T94" s="10"/>
    </row>
    <row r="95" spans="17:20" x14ac:dyDescent="0.35">
      <c r="Q95" s="10"/>
      <c r="R95" s="10"/>
      <c r="S95" s="10"/>
      <c r="T95" s="10"/>
    </row>
    <row r="96" spans="17:20" x14ac:dyDescent="0.35">
      <c r="Q96" s="10"/>
      <c r="R96" s="10"/>
      <c r="S96" s="10"/>
      <c r="T96" s="10"/>
    </row>
    <row r="97" spans="17:20" x14ac:dyDescent="0.35">
      <c r="Q97" s="10"/>
      <c r="R97" s="10"/>
      <c r="S97" s="10"/>
      <c r="T97" s="10"/>
    </row>
    <row r="98" spans="17:20" x14ac:dyDescent="0.35">
      <c r="Q98" s="10"/>
      <c r="R98" s="10"/>
      <c r="S98" s="10"/>
      <c r="T98" s="10"/>
    </row>
    <row r="99" spans="17:20" x14ac:dyDescent="0.35">
      <c r="Q99" s="10"/>
      <c r="R99" s="10"/>
      <c r="S99" s="10"/>
      <c r="T99" s="10"/>
    </row>
    <row r="100" spans="17:20" x14ac:dyDescent="0.35">
      <c r="Q100" s="10"/>
      <c r="R100" s="10"/>
      <c r="S100" s="10"/>
      <c r="T100" s="10"/>
    </row>
    <row r="101" spans="17:20" x14ac:dyDescent="0.35">
      <c r="Q101" s="10"/>
      <c r="R101" s="10"/>
      <c r="S101" s="10"/>
      <c r="T101" s="10"/>
    </row>
    <row r="102" spans="17:20" x14ac:dyDescent="0.35">
      <c r="Q102" s="10"/>
      <c r="R102" s="10"/>
      <c r="S102" s="10"/>
      <c r="T102" s="10"/>
    </row>
    <row r="103" spans="17:20" x14ac:dyDescent="0.35">
      <c r="Q103" s="10"/>
      <c r="R103" s="10"/>
      <c r="S103" s="10"/>
      <c r="T103" s="10"/>
    </row>
    <row r="104" spans="17:20" x14ac:dyDescent="0.35">
      <c r="Q104" s="10"/>
      <c r="R104" s="10"/>
      <c r="S104" s="10"/>
      <c r="T104" s="10"/>
    </row>
    <row r="105" spans="17:20" x14ac:dyDescent="0.35">
      <c r="Q105" s="10"/>
      <c r="R105" s="10"/>
      <c r="S105" s="10"/>
      <c r="T105" s="10"/>
    </row>
    <row r="106" spans="17:20" x14ac:dyDescent="0.35">
      <c r="Q106" s="10"/>
      <c r="R106" s="10"/>
      <c r="S106" s="10"/>
      <c r="T106" s="10"/>
    </row>
    <row r="107" spans="17:20" x14ac:dyDescent="0.35">
      <c r="Q107" s="10"/>
      <c r="R107" s="10"/>
      <c r="S107" s="10"/>
      <c r="T107" s="10"/>
    </row>
    <row r="108" spans="17:20" x14ac:dyDescent="0.35">
      <c r="Q108" s="10"/>
      <c r="R108" s="10"/>
      <c r="S108" s="10"/>
      <c r="T108" s="10"/>
    </row>
    <row r="109" spans="17:20" x14ac:dyDescent="0.35">
      <c r="Q109" s="10"/>
      <c r="R109" s="10"/>
      <c r="S109" s="10"/>
      <c r="T109" s="10"/>
    </row>
    <row r="110" spans="17:20" x14ac:dyDescent="0.35">
      <c r="Q110" s="10"/>
      <c r="R110" s="10"/>
      <c r="S110" s="10"/>
      <c r="T110" s="10"/>
    </row>
    <row r="111" spans="17:20" x14ac:dyDescent="0.35">
      <c r="Q111" s="10"/>
      <c r="R111" s="10"/>
      <c r="S111" s="10"/>
      <c r="T111" s="10"/>
    </row>
    <row r="112" spans="17:20" x14ac:dyDescent="0.35">
      <c r="Q112" s="10"/>
      <c r="R112" s="10"/>
      <c r="S112" s="10"/>
      <c r="T112" s="10"/>
    </row>
    <row r="113" spans="17:20" x14ac:dyDescent="0.35">
      <c r="Q113" s="10"/>
      <c r="R113" s="10"/>
      <c r="S113" s="10"/>
      <c r="T113" s="10"/>
    </row>
    <row r="114" spans="17:20" x14ac:dyDescent="0.35">
      <c r="Q114" s="10"/>
      <c r="R114" s="10"/>
      <c r="S114" s="10"/>
      <c r="T114" s="10"/>
    </row>
    <row r="115" spans="17:20" x14ac:dyDescent="0.35">
      <c r="Q115" s="10"/>
      <c r="R115" s="10"/>
      <c r="S115" s="10"/>
      <c r="T115" s="10"/>
    </row>
    <row r="116" spans="17:20" x14ac:dyDescent="0.35">
      <c r="Q116" s="10"/>
      <c r="R116" s="10"/>
      <c r="S116" s="10"/>
      <c r="T116" s="10"/>
    </row>
    <row r="117" spans="17:20" x14ac:dyDescent="0.35">
      <c r="Q117" s="10"/>
      <c r="R117" s="10"/>
      <c r="S117" s="10"/>
      <c r="T117" s="10"/>
    </row>
    <row r="118" spans="17:20" x14ac:dyDescent="0.35">
      <c r="Q118" s="10"/>
      <c r="R118" s="10"/>
      <c r="S118" s="10"/>
      <c r="T118" s="10"/>
    </row>
    <row r="119" spans="17:20" x14ac:dyDescent="0.35">
      <c r="Q119" s="10"/>
      <c r="R119" s="10"/>
      <c r="S119" s="10"/>
      <c r="T119" s="10"/>
    </row>
    <row r="120" spans="17:20" x14ac:dyDescent="0.35">
      <c r="Q120" s="10"/>
      <c r="R120" s="10"/>
      <c r="S120" s="10"/>
      <c r="T120" s="10"/>
    </row>
    <row r="121" spans="17:20" x14ac:dyDescent="0.35">
      <c r="Q121" s="10"/>
      <c r="R121" s="10"/>
      <c r="S121" s="10"/>
      <c r="T121" s="10"/>
    </row>
    <row r="122" spans="17:20" x14ac:dyDescent="0.35">
      <c r="Q122" s="10"/>
      <c r="R122" s="10"/>
      <c r="S122" s="10"/>
      <c r="T122" s="10"/>
    </row>
    <row r="123" spans="17:20" x14ac:dyDescent="0.35">
      <c r="Q123" s="10"/>
      <c r="R123" s="10"/>
      <c r="S123" s="10"/>
      <c r="T123" s="10"/>
    </row>
    <row r="124" spans="17:20" x14ac:dyDescent="0.35">
      <c r="Q124" s="10"/>
      <c r="R124" s="10"/>
      <c r="S124" s="10"/>
      <c r="T124" s="10"/>
    </row>
    <row r="125" spans="17:20" x14ac:dyDescent="0.35">
      <c r="Q125" s="10"/>
      <c r="R125" s="10"/>
      <c r="S125" s="10"/>
      <c r="T125" s="10"/>
    </row>
    <row r="126" spans="17:20" x14ac:dyDescent="0.35">
      <c r="Q126" s="10"/>
      <c r="R126" s="10"/>
      <c r="S126" s="10"/>
      <c r="T126" s="10"/>
    </row>
    <row r="127" spans="17:20" x14ac:dyDescent="0.35">
      <c r="Q127" s="10"/>
      <c r="R127" s="10"/>
      <c r="S127" s="10"/>
      <c r="T127" s="10"/>
    </row>
    <row r="128" spans="17:20" x14ac:dyDescent="0.35">
      <c r="Q128" s="10"/>
      <c r="R128" s="10"/>
      <c r="S128" s="10"/>
      <c r="T128" s="10"/>
    </row>
    <row r="129" spans="17:20" x14ac:dyDescent="0.35">
      <c r="Q129" s="10"/>
      <c r="R129" s="10"/>
      <c r="S129" s="10"/>
      <c r="T129" s="10"/>
    </row>
    <row r="130" spans="17:20" x14ac:dyDescent="0.35">
      <c r="Q130" s="10"/>
      <c r="R130" s="10"/>
      <c r="S130" s="10"/>
      <c r="T130" s="10"/>
    </row>
    <row r="131" spans="17:20" x14ac:dyDescent="0.35">
      <c r="Q131" s="10"/>
      <c r="R131" s="10"/>
      <c r="S131" s="10"/>
      <c r="T131" s="10"/>
    </row>
    <row r="132" spans="17:20" x14ac:dyDescent="0.35">
      <c r="Q132" s="10"/>
      <c r="R132" s="10"/>
      <c r="S132" s="10"/>
      <c r="T132" s="10"/>
    </row>
    <row r="133" spans="17:20" x14ac:dyDescent="0.35">
      <c r="Q133" s="10"/>
      <c r="R133" s="10"/>
      <c r="S133" s="10"/>
      <c r="T133" s="10"/>
    </row>
    <row r="134" spans="17:20" x14ac:dyDescent="0.35">
      <c r="Q134" s="10"/>
      <c r="R134" s="10"/>
      <c r="S134" s="10"/>
      <c r="T134" s="10"/>
    </row>
    <row r="135" spans="17:20" x14ac:dyDescent="0.35">
      <c r="Q135" s="10"/>
      <c r="R135" s="10"/>
      <c r="S135" s="10"/>
      <c r="T135" s="10"/>
    </row>
    <row r="136" spans="17:20" x14ac:dyDescent="0.35">
      <c r="Q136" s="10"/>
      <c r="R136" s="10"/>
      <c r="S136" s="10"/>
      <c r="T136" s="10"/>
    </row>
    <row r="137" spans="17:20" x14ac:dyDescent="0.35">
      <c r="Q137" s="10"/>
      <c r="R137" s="10"/>
      <c r="S137" s="10"/>
      <c r="T137" s="10"/>
    </row>
    <row r="138" spans="17:20" x14ac:dyDescent="0.35">
      <c r="Q138" s="10"/>
      <c r="R138" s="10"/>
      <c r="S138" s="10"/>
      <c r="T138" s="10"/>
    </row>
    <row r="139" spans="17:20" x14ac:dyDescent="0.35">
      <c r="Q139" s="10"/>
      <c r="R139" s="10"/>
      <c r="S139" s="10"/>
      <c r="T139" s="10"/>
    </row>
    <row r="140" spans="17:20" x14ac:dyDescent="0.35">
      <c r="Q140" s="10"/>
      <c r="R140" s="10"/>
      <c r="S140" s="10"/>
      <c r="T140" s="10"/>
    </row>
    <row r="141" spans="17:20" x14ac:dyDescent="0.35">
      <c r="Q141" s="10"/>
      <c r="R141" s="10"/>
      <c r="S141" s="10"/>
      <c r="T141" s="10"/>
    </row>
    <row r="142" spans="17:20" x14ac:dyDescent="0.35">
      <c r="Q142" s="10"/>
      <c r="R142" s="10"/>
      <c r="S142" s="10"/>
      <c r="T142" s="10"/>
    </row>
    <row r="143" spans="17:20" x14ac:dyDescent="0.35">
      <c r="Q143" s="10"/>
      <c r="R143" s="10"/>
      <c r="S143" s="10"/>
      <c r="T143" s="10"/>
    </row>
    <row r="144" spans="17:20" x14ac:dyDescent="0.35">
      <c r="Q144" s="10"/>
      <c r="R144" s="10"/>
      <c r="S144" s="10"/>
      <c r="T144" s="10"/>
    </row>
    <row r="145" spans="17:20" x14ac:dyDescent="0.35">
      <c r="Q145" s="10"/>
      <c r="R145" s="10"/>
      <c r="S145" s="10"/>
      <c r="T145" s="10"/>
    </row>
    <row r="146" spans="17:20" x14ac:dyDescent="0.35">
      <c r="Q146" s="10"/>
      <c r="R146" s="10"/>
      <c r="S146" s="10"/>
      <c r="T146" s="10"/>
    </row>
    <row r="147" spans="17:20" x14ac:dyDescent="0.35">
      <c r="Q147" s="10"/>
      <c r="R147" s="10"/>
      <c r="S147" s="10"/>
      <c r="T147" s="10"/>
    </row>
    <row r="148" spans="17:20" x14ac:dyDescent="0.35">
      <c r="Q148" s="10"/>
      <c r="R148" s="10"/>
      <c r="S148" s="10"/>
      <c r="T148" s="10"/>
    </row>
    <row r="149" spans="17:20" x14ac:dyDescent="0.35">
      <c r="Q149" s="10"/>
      <c r="R149" s="10"/>
      <c r="S149" s="10"/>
      <c r="T149" s="10"/>
    </row>
    <row r="150" spans="17:20" x14ac:dyDescent="0.35">
      <c r="Q150" s="10"/>
      <c r="R150" s="10"/>
      <c r="S150" s="10"/>
      <c r="T150" s="10"/>
    </row>
    <row r="151" spans="17:20" x14ac:dyDescent="0.35">
      <c r="Q151" s="10"/>
      <c r="R151" s="10"/>
      <c r="S151" s="10"/>
      <c r="T151" s="10"/>
    </row>
    <row r="152" spans="17:20" x14ac:dyDescent="0.35">
      <c r="Q152" s="10"/>
      <c r="R152" s="10"/>
      <c r="S152" s="10"/>
      <c r="T152" s="10"/>
    </row>
    <row r="153" spans="17:20" x14ac:dyDescent="0.35">
      <c r="Q153" s="10"/>
      <c r="R153" s="10"/>
      <c r="S153" s="10"/>
      <c r="T153" s="10"/>
    </row>
    <row r="154" spans="17:20" x14ac:dyDescent="0.35">
      <c r="Q154" s="10"/>
      <c r="R154" s="10"/>
      <c r="S154" s="10"/>
      <c r="T154" s="10"/>
    </row>
    <row r="155" spans="17:20" x14ac:dyDescent="0.35">
      <c r="Q155" s="10"/>
      <c r="R155" s="10"/>
      <c r="S155" s="10"/>
      <c r="T155" s="10"/>
    </row>
    <row r="156" spans="17:20" x14ac:dyDescent="0.35">
      <c r="Q156" s="10"/>
      <c r="R156" s="10"/>
      <c r="S156" s="10"/>
      <c r="T156" s="10"/>
    </row>
    <row r="157" spans="17:20" x14ac:dyDescent="0.35">
      <c r="Q157" s="10"/>
      <c r="R157" s="10"/>
      <c r="S157" s="10"/>
      <c r="T157" s="10"/>
    </row>
    <row r="158" spans="17:20" x14ac:dyDescent="0.35">
      <c r="Q158" s="10"/>
      <c r="R158" s="10"/>
      <c r="S158" s="10"/>
      <c r="T158" s="10"/>
    </row>
    <row r="159" spans="17:20" x14ac:dyDescent="0.35">
      <c r="Q159" s="10"/>
      <c r="R159" s="10"/>
      <c r="S159" s="10"/>
      <c r="T159" s="10"/>
    </row>
    <row r="160" spans="17:20" x14ac:dyDescent="0.35">
      <c r="Q160" s="10"/>
      <c r="R160" s="10"/>
      <c r="S160" s="10"/>
      <c r="T160" s="10"/>
    </row>
    <row r="161" spans="17:20" x14ac:dyDescent="0.35">
      <c r="Q161" s="10"/>
      <c r="R161" s="10"/>
      <c r="S161" s="10"/>
      <c r="T161" s="10"/>
    </row>
    <row r="162" spans="17:20" x14ac:dyDescent="0.35">
      <c r="Q162" s="10"/>
      <c r="R162" s="10"/>
      <c r="S162" s="10"/>
      <c r="T162" s="10"/>
    </row>
    <row r="163" spans="17:20" x14ac:dyDescent="0.35">
      <c r="Q163" s="10"/>
      <c r="R163" s="10"/>
      <c r="S163" s="10"/>
      <c r="T163" s="10"/>
    </row>
    <row r="164" spans="17:20" x14ac:dyDescent="0.35">
      <c r="Q164" s="10"/>
      <c r="R164" s="10"/>
      <c r="S164" s="10"/>
      <c r="T164" s="10"/>
    </row>
    <row r="165" spans="17:20" x14ac:dyDescent="0.35">
      <c r="Q165" s="10"/>
      <c r="R165" s="10"/>
      <c r="S165" s="10"/>
      <c r="T165" s="10"/>
    </row>
    <row r="166" spans="17:20" x14ac:dyDescent="0.35">
      <c r="Q166" s="10"/>
      <c r="R166" s="10"/>
      <c r="S166" s="10"/>
      <c r="T166" s="10"/>
    </row>
    <row r="167" spans="17:20" x14ac:dyDescent="0.35">
      <c r="Q167" s="10"/>
      <c r="R167" s="10"/>
      <c r="S167" s="10"/>
      <c r="T167" s="10"/>
    </row>
    <row r="168" spans="17:20" x14ac:dyDescent="0.35">
      <c r="Q168" s="10"/>
      <c r="R168" s="10"/>
      <c r="S168" s="10"/>
      <c r="T168" s="10"/>
    </row>
    <row r="169" spans="17:20" x14ac:dyDescent="0.35">
      <c r="Q169" s="10"/>
      <c r="R169" s="10"/>
      <c r="S169" s="10"/>
      <c r="T169" s="10"/>
    </row>
    <row r="170" spans="17:20" x14ac:dyDescent="0.35">
      <c r="Q170" s="10"/>
      <c r="R170" s="10"/>
      <c r="S170" s="10"/>
      <c r="T170" s="10"/>
    </row>
    <row r="171" spans="17:20" x14ac:dyDescent="0.35">
      <c r="Q171" s="10"/>
      <c r="R171" s="10"/>
      <c r="S171" s="10"/>
      <c r="T171" s="10"/>
    </row>
    <row r="172" spans="17:20" x14ac:dyDescent="0.35">
      <c r="Q172" s="10"/>
      <c r="R172" s="10"/>
      <c r="S172" s="10"/>
      <c r="T172" s="10"/>
    </row>
    <row r="173" spans="17:20" x14ac:dyDescent="0.35">
      <c r="Q173" s="10"/>
      <c r="R173" s="10"/>
      <c r="S173" s="10"/>
      <c r="T173" s="10"/>
    </row>
    <row r="174" spans="17:20" x14ac:dyDescent="0.35">
      <c r="Q174" s="10"/>
      <c r="R174" s="10"/>
      <c r="S174" s="10"/>
      <c r="T174" s="10"/>
    </row>
    <row r="175" spans="17:20" x14ac:dyDescent="0.35">
      <c r="Q175" s="10"/>
      <c r="R175" s="10"/>
      <c r="S175" s="10"/>
      <c r="T175" s="10"/>
    </row>
    <row r="176" spans="17:20" x14ac:dyDescent="0.35">
      <c r="Q176" s="10"/>
      <c r="R176" s="10"/>
      <c r="S176" s="10"/>
      <c r="T176" s="10"/>
    </row>
    <row r="177" spans="17:20" x14ac:dyDescent="0.35">
      <c r="Q177" s="10"/>
      <c r="R177" s="10"/>
      <c r="S177" s="10"/>
      <c r="T177" s="10"/>
    </row>
    <row r="178" spans="17:20" x14ac:dyDescent="0.35">
      <c r="Q178" s="10"/>
      <c r="R178" s="10"/>
      <c r="S178" s="10"/>
      <c r="T178" s="10"/>
    </row>
    <row r="179" spans="17:20" x14ac:dyDescent="0.35">
      <c r="Q179" s="10"/>
      <c r="R179" s="10"/>
      <c r="S179" s="10"/>
      <c r="T179" s="10"/>
    </row>
    <row r="180" spans="17:20" x14ac:dyDescent="0.35">
      <c r="Q180" s="10"/>
      <c r="R180" s="10"/>
      <c r="S180" s="10"/>
      <c r="T180" s="10"/>
    </row>
    <row r="181" spans="17:20" x14ac:dyDescent="0.35">
      <c r="Q181" s="10"/>
      <c r="R181" s="10"/>
      <c r="S181" s="10"/>
      <c r="T181" s="10"/>
    </row>
    <row r="182" spans="17:20" x14ac:dyDescent="0.35">
      <c r="Q182" s="10"/>
      <c r="R182" s="10"/>
      <c r="S182" s="10"/>
      <c r="T182" s="10"/>
    </row>
    <row r="183" spans="17:20" x14ac:dyDescent="0.35">
      <c r="Q183" s="10"/>
      <c r="R183" s="10"/>
      <c r="S183" s="10"/>
      <c r="T183" s="10"/>
    </row>
    <row r="184" spans="17:20" x14ac:dyDescent="0.35">
      <c r="Q184" s="10"/>
      <c r="R184" s="10"/>
      <c r="S184" s="10"/>
      <c r="T184" s="10"/>
    </row>
    <row r="185" spans="17:20" x14ac:dyDescent="0.35">
      <c r="Q185" s="10"/>
      <c r="R185" s="10"/>
      <c r="S185" s="10"/>
      <c r="T185" s="10"/>
    </row>
    <row r="186" spans="17:20" x14ac:dyDescent="0.35">
      <c r="Q186" s="10"/>
      <c r="R186" s="10"/>
      <c r="S186" s="10"/>
      <c r="T186" s="10"/>
    </row>
    <row r="187" spans="17:20" x14ac:dyDescent="0.35">
      <c r="Q187" s="10"/>
      <c r="R187" s="10"/>
      <c r="S187" s="10"/>
      <c r="T187" s="10"/>
    </row>
    <row r="188" spans="17:20" x14ac:dyDescent="0.35">
      <c r="Q188" s="10"/>
      <c r="R188" s="10"/>
      <c r="S188" s="10"/>
      <c r="T188" s="10"/>
    </row>
    <row r="189" spans="17:20" x14ac:dyDescent="0.35">
      <c r="Q189" s="10"/>
      <c r="R189" s="10"/>
      <c r="S189" s="10"/>
      <c r="T189" s="10"/>
    </row>
    <row r="190" spans="17:20" x14ac:dyDescent="0.35">
      <c r="Q190" s="10"/>
      <c r="R190" s="10"/>
      <c r="S190" s="10"/>
      <c r="T190" s="10"/>
    </row>
    <row r="191" spans="17:20" x14ac:dyDescent="0.35">
      <c r="Q191" s="10"/>
      <c r="R191" s="10"/>
      <c r="S191" s="10"/>
      <c r="T191" s="10"/>
    </row>
    <row r="192" spans="17:20" x14ac:dyDescent="0.35">
      <c r="Q192" s="10"/>
      <c r="R192" s="10"/>
      <c r="S192" s="10"/>
      <c r="T192" s="10"/>
    </row>
    <row r="193" spans="17:20" x14ac:dyDescent="0.35">
      <c r="Q193" s="10"/>
      <c r="R193" s="10"/>
      <c r="S193" s="10"/>
      <c r="T193" s="10"/>
    </row>
    <row r="194" spans="17:20" x14ac:dyDescent="0.35">
      <c r="Q194" s="10"/>
      <c r="R194" s="10"/>
      <c r="S194" s="10"/>
      <c r="T194" s="10"/>
    </row>
    <row r="195" spans="17:20" x14ac:dyDescent="0.35">
      <c r="Q195" s="10"/>
      <c r="R195" s="10"/>
      <c r="S195" s="10"/>
      <c r="T195" s="10"/>
    </row>
    <row r="196" spans="17:20" x14ac:dyDescent="0.35">
      <c r="Q196" s="10"/>
      <c r="R196" s="10"/>
      <c r="S196" s="10"/>
      <c r="T196" s="10"/>
    </row>
    <row r="197" spans="17:20" x14ac:dyDescent="0.35">
      <c r="Q197" s="10"/>
      <c r="R197" s="10"/>
      <c r="S197" s="10"/>
      <c r="T197" s="10"/>
    </row>
    <row r="198" spans="17:20" x14ac:dyDescent="0.35">
      <c r="Q198" s="10"/>
      <c r="R198" s="10"/>
      <c r="S198" s="10"/>
      <c r="T198" s="10"/>
    </row>
    <row r="199" spans="17:20" x14ac:dyDescent="0.35">
      <c r="Q199" s="10"/>
      <c r="R199" s="10"/>
      <c r="S199" s="10"/>
      <c r="T199" s="10"/>
    </row>
    <row r="200" spans="17:20" x14ac:dyDescent="0.35">
      <c r="Q200" s="10"/>
      <c r="R200" s="10"/>
      <c r="S200" s="10"/>
      <c r="T200" s="10"/>
    </row>
    <row r="201" spans="17:20" x14ac:dyDescent="0.35">
      <c r="Q201" s="10"/>
      <c r="R201" s="10"/>
      <c r="S201" s="10"/>
      <c r="T201" s="10"/>
    </row>
    <row r="202" spans="17:20" x14ac:dyDescent="0.35">
      <c r="Q202" s="10"/>
      <c r="R202" s="10"/>
      <c r="S202" s="10"/>
      <c r="T202" s="10"/>
    </row>
    <row r="203" spans="17:20" x14ac:dyDescent="0.35">
      <c r="Q203" s="10"/>
      <c r="R203" s="10"/>
      <c r="S203" s="10"/>
      <c r="T203" s="10"/>
    </row>
    <row r="204" spans="17:20" x14ac:dyDescent="0.35">
      <c r="Q204" s="10"/>
      <c r="R204" s="10"/>
      <c r="S204" s="10"/>
      <c r="T204" s="10"/>
    </row>
    <row r="205" spans="17:20" x14ac:dyDescent="0.35">
      <c r="Q205" s="10"/>
      <c r="R205" s="10"/>
      <c r="S205" s="10"/>
      <c r="T205" s="10"/>
    </row>
    <row r="206" spans="17:20" x14ac:dyDescent="0.35">
      <c r="Q206" s="10"/>
      <c r="R206" s="10"/>
      <c r="S206" s="10"/>
      <c r="T206" s="10"/>
    </row>
    <row r="207" spans="17:20" x14ac:dyDescent="0.35">
      <c r="Q207" s="10"/>
      <c r="R207" s="10"/>
      <c r="S207" s="10"/>
      <c r="T207" s="10"/>
    </row>
    <row r="208" spans="17:20" x14ac:dyDescent="0.35">
      <c r="Q208" s="10"/>
      <c r="R208" s="10"/>
      <c r="S208" s="10"/>
      <c r="T208" s="10"/>
    </row>
    <row r="209" spans="17:20" x14ac:dyDescent="0.35">
      <c r="Q209" s="10"/>
      <c r="R209" s="10"/>
      <c r="S209" s="10"/>
      <c r="T209" s="10"/>
    </row>
    <row r="210" spans="17:20" x14ac:dyDescent="0.35">
      <c r="Q210" s="10"/>
      <c r="R210" s="10"/>
      <c r="S210" s="10"/>
      <c r="T210" s="10"/>
    </row>
    <row r="211" spans="17:20" x14ac:dyDescent="0.35">
      <c r="Q211" s="10"/>
      <c r="R211" s="10"/>
      <c r="S211" s="10"/>
      <c r="T211" s="10"/>
    </row>
    <row r="212" spans="17:20" x14ac:dyDescent="0.35">
      <c r="Q212" s="10"/>
      <c r="R212" s="10"/>
      <c r="S212" s="10"/>
      <c r="T212" s="10"/>
    </row>
    <row r="213" spans="17:20" x14ac:dyDescent="0.35">
      <c r="Q213" s="10"/>
      <c r="R213" s="10"/>
      <c r="S213" s="10"/>
      <c r="T213" s="10"/>
    </row>
    <row r="214" spans="17:20" x14ac:dyDescent="0.35">
      <c r="Q214" s="10"/>
      <c r="R214" s="10"/>
      <c r="S214" s="10"/>
      <c r="T214" s="10"/>
    </row>
    <row r="215" spans="17:20" x14ac:dyDescent="0.35">
      <c r="Q215" s="10"/>
      <c r="R215" s="10"/>
      <c r="S215" s="10"/>
      <c r="T215" s="10"/>
    </row>
    <row r="216" spans="17:20" x14ac:dyDescent="0.35">
      <c r="Q216" s="10"/>
      <c r="R216" s="10"/>
      <c r="S216" s="10"/>
      <c r="T216" s="10"/>
    </row>
    <row r="217" spans="17:20" x14ac:dyDescent="0.35">
      <c r="Q217" s="10"/>
      <c r="R217" s="10"/>
      <c r="S217" s="10"/>
      <c r="T217" s="10"/>
    </row>
    <row r="218" spans="17:20" x14ac:dyDescent="0.35">
      <c r="Q218" s="10"/>
      <c r="R218" s="10"/>
      <c r="S218" s="10"/>
      <c r="T218" s="10"/>
    </row>
    <row r="219" spans="17:20" x14ac:dyDescent="0.35">
      <c r="Q219" s="10"/>
      <c r="R219" s="10"/>
      <c r="S219" s="10"/>
      <c r="T219" s="10"/>
    </row>
    <row r="220" spans="17:20" x14ac:dyDescent="0.35">
      <c r="Q220" s="10"/>
      <c r="R220" s="10"/>
      <c r="S220" s="10"/>
      <c r="T220" s="10"/>
    </row>
    <row r="221" spans="17:20" x14ac:dyDescent="0.35">
      <c r="Q221" s="10"/>
      <c r="R221" s="10"/>
      <c r="S221" s="10"/>
      <c r="T221" s="10"/>
    </row>
    <row r="222" spans="17:20" x14ac:dyDescent="0.35">
      <c r="Q222" s="10"/>
      <c r="R222" s="10"/>
      <c r="S222" s="10"/>
      <c r="T222" s="10"/>
    </row>
    <row r="223" spans="17:20" x14ac:dyDescent="0.35">
      <c r="Q223" s="10"/>
      <c r="R223" s="10"/>
      <c r="S223" s="10"/>
      <c r="T223" s="10"/>
    </row>
    <row r="224" spans="17:20" x14ac:dyDescent="0.35">
      <c r="Q224" s="10"/>
      <c r="R224" s="10"/>
      <c r="S224" s="10"/>
      <c r="T224" s="10"/>
    </row>
    <row r="225" spans="17:20" x14ac:dyDescent="0.35">
      <c r="Q225" s="10"/>
      <c r="R225" s="10"/>
      <c r="S225" s="10"/>
      <c r="T225" s="10"/>
    </row>
    <row r="226" spans="17:20" x14ac:dyDescent="0.35">
      <c r="Q226" s="10"/>
      <c r="R226" s="10"/>
      <c r="S226" s="10"/>
      <c r="T226" s="10"/>
    </row>
    <row r="227" spans="17:20" x14ac:dyDescent="0.35">
      <c r="Q227" s="10"/>
      <c r="R227" s="10"/>
      <c r="S227" s="10"/>
      <c r="T227" s="10"/>
    </row>
    <row r="228" spans="17:20" x14ac:dyDescent="0.35">
      <c r="Q228" s="10"/>
      <c r="R228" s="10"/>
      <c r="S228" s="10"/>
      <c r="T228" s="10"/>
    </row>
    <row r="229" spans="17:20" x14ac:dyDescent="0.35">
      <c r="Q229" s="10"/>
      <c r="R229" s="10"/>
      <c r="S229" s="10"/>
      <c r="T229" s="10"/>
    </row>
    <row r="230" spans="17:20" x14ac:dyDescent="0.35">
      <c r="Q230" s="10"/>
      <c r="R230" s="10"/>
      <c r="S230" s="10"/>
      <c r="T230" s="10"/>
    </row>
    <row r="231" spans="17:20" x14ac:dyDescent="0.35">
      <c r="Q231" s="10"/>
      <c r="R231" s="10"/>
      <c r="S231" s="10"/>
      <c r="T231" s="10"/>
    </row>
    <row r="232" spans="17:20" x14ac:dyDescent="0.35">
      <c r="Q232" s="10"/>
      <c r="R232" s="10"/>
      <c r="S232" s="10"/>
      <c r="T232" s="10"/>
    </row>
    <row r="233" spans="17:20" x14ac:dyDescent="0.35">
      <c r="Q233" s="10"/>
      <c r="R233" s="10"/>
      <c r="S233" s="10"/>
      <c r="T233" s="10"/>
    </row>
    <row r="234" spans="17:20" x14ac:dyDescent="0.35">
      <c r="Q234" s="10"/>
      <c r="R234" s="10"/>
      <c r="S234" s="10"/>
      <c r="T234" s="10"/>
    </row>
    <row r="235" spans="17:20" x14ac:dyDescent="0.35">
      <c r="Q235" s="10"/>
      <c r="R235" s="10"/>
      <c r="S235" s="10"/>
      <c r="T235" s="10"/>
    </row>
    <row r="236" spans="17:20" x14ac:dyDescent="0.35">
      <c r="Q236" s="10"/>
      <c r="R236" s="10"/>
      <c r="S236" s="10"/>
      <c r="T236" s="10"/>
    </row>
    <row r="237" spans="17:20" x14ac:dyDescent="0.35">
      <c r="Q237" s="10"/>
      <c r="R237" s="10"/>
      <c r="S237" s="10"/>
      <c r="T237" s="10"/>
    </row>
    <row r="238" spans="17:20" x14ac:dyDescent="0.35">
      <c r="Q238" s="10"/>
      <c r="R238" s="10"/>
      <c r="S238" s="10"/>
      <c r="T238" s="10"/>
    </row>
    <row r="239" spans="17:20" x14ac:dyDescent="0.35">
      <c r="Q239" s="10"/>
      <c r="R239" s="10"/>
      <c r="S239" s="10"/>
      <c r="T239" s="10"/>
    </row>
    <row r="240" spans="17:20" x14ac:dyDescent="0.35">
      <c r="Q240" s="10"/>
      <c r="R240" s="10"/>
      <c r="S240" s="10"/>
      <c r="T240" s="10"/>
    </row>
    <row r="241" spans="17:20" x14ac:dyDescent="0.35">
      <c r="Q241" s="10"/>
      <c r="R241" s="10"/>
      <c r="S241" s="10"/>
      <c r="T241" s="10"/>
    </row>
    <row r="242" spans="17:20" x14ac:dyDescent="0.35">
      <c r="Q242" s="10"/>
      <c r="R242" s="10"/>
      <c r="S242" s="10"/>
      <c r="T242" s="10"/>
    </row>
    <row r="243" spans="17:20" x14ac:dyDescent="0.35">
      <c r="Q243" s="10"/>
      <c r="R243" s="10"/>
      <c r="S243" s="10"/>
      <c r="T243" s="10"/>
    </row>
    <row r="244" spans="17:20" x14ac:dyDescent="0.35">
      <c r="Q244" s="10"/>
      <c r="R244" s="10"/>
      <c r="S244" s="10"/>
      <c r="T244" s="10"/>
    </row>
    <row r="245" spans="17:20" x14ac:dyDescent="0.35">
      <c r="Q245" s="10"/>
      <c r="R245" s="10"/>
      <c r="S245" s="10"/>
      <c r="T245" s="10"/>
    </row>
    <row r="246" spans="17:20" x14ac:dyDescent="0.35">
      <c r="Q246" s="10"/>
      <c r="R246" s="10"/>
      <c r="S246" s="10"/>
      <c r="T246" s="10"/>
    </row>
    <row r="247" spans="17:20" x14ac:dyDescent="0.35">
      <c r="Q247" s="10"/>
      <c r="R247" s="10"/>
      <c r="S247" s="10"/>
      <c r="T247" s="10"/>
    </row>
    <row r="248" spans="17:20" x14ac:dyDescent="0.35">
      <c r="Q248" s="10"/>
      <c r="R248" s="10"/>
      <c r="S248" s="10"/>
      <c r="T248" s="10"/>
    </row>
    <row r="249" spans="17:20" x14ac:dyDescent="0.35">
      <c r="Q249" s="10"/>
      <c r="R249" s="10"/>
      <c r="S249" s="10"/>
      <c r="T249" s="10"/>
    </row>
    <row r="250" spans="17:20" x14ac:dyDescent="0.35">
      <c r="Q250" s="10"/>
      <c r="R250" s="10"/>
      <c r="S250" s="10"/>
      <c r="T250" s="10"/>
    </row>
    <row r="251" spans="17:20" x14ac:dyDescent="0.35">
      <c r="Q251" s="10"/>
      <c r="R251" s="10"/>
      <c r="S251" s="10"/>
      <c r="T251" s="10"/>
    </row>
    <row r="252" spans="17:20" x14ac:dyDescent="0.35">
      <c r="Q252" s="10"/>
      <c r="R252" s="10"/>
      <c r="S252" s="10"/>
      <c r="T252" s="10"/>
    </row>
    <row r="253" spans="17:20" x14ac:dyDescent="0.35">
      <c r="Q253" s="10"/>
      <c r="R253" s="10"/>
      <c r="S253" s="10"/>
      <c r="T253" s="10"/>
    </row>
    <row r="254" spans="17:20" x14ac:dyDescent="0.35">
      <c r="Q254" s="10"/>
      <c r="R254" s="10"/>
      <c r="S254" s="10"/>
      <c r="T254" s="10"/>
    </row>
    <row r="255" spans="17:20" x14ac:dyDescent="0.35">
      <c r="Q255" s="10"/>
      <c r="R255" s="10"/>
      <c r="S255" s="10"/>
      <c r="T255" s="10"/>
    </row>
    <row r="256" spans="17:20" x14ac:dyDescent="0.35">
      <c r="Q256" s="10"/>
      <c r="R256" s="10"/>
      <c r="S256" s="10"/>
      <c r="T256" s="10"/>
    </row>
    <row r="257" spans="17:20" x14ac:dyDescent="0.35">
      <c r="Q257" s="10"/>
      <c r="R257" s="10"/>
      <c r="S257" s="10"/>
      <c r="T257" s="10"/>
    </row>
    <row r="258" spans="17:20" x14ac:dyDescent="0.35">
      <c r="Q258" s="10"/>
      <c r="R258" s="10"/>
      <c r="S258" s="10"/>
      <c r="T258" s="10"/>
    </row>
    <row r="259" spans="17:20" x14ac:dyDescent="0.35">
      <c r="Q259" s="10"/>
      <c r="R259" s="10"/>
      <c r="S259" s="10"/>
      <c r="T259" s="10"/>
    </row>
    <row r="260" spans="17:20" x14ac:dyDescent="0.35">
      <c r="Q260" s="10"/>
      <c r="R260" s="10"/>
      <c r="S260" s="10"/>
      <c r="T260" s="10"/>
    </row>
    <row r="261" spans="17:20" x14ac:dyDescent="0.35">
      <c r="Q261" s="10"/>
      <c r="R261" s="10"/>
      <c r="S261" s="10"/>
      <c r="T261" s="10"/>
    </row>
    <row r="262" spans="17:20" x14ac:dyDescent="0.35">
      <c r="Q262" s="10"/>
      <c r="R262" s="10"/>
      <c r="S262" s="10"/>
      <c r="T262" s="10"/>
    </row>
    <row r="263" spans="17:20" x14ac:dyDescent="0.35">
      <c r="Q263" s="10"/>
      <c r="R263" s="10"/>
      <c r="S263" s="10"/>
      <c r="T263" s="10"/>
    </row>
    <row r="264" spans="17:20" x14ac:dyDescent="0.35">
      <c r="Q264" s="10"/>
      <c r="R264" s="10"/>
      <c r="S264" s="10"/>
      <c r="T264" s="10"/>
    </row>
    <row r="265" spans="17:20" x14ac:dyDescent="0.35">
      <c r="Q265" s="10"/>
      <c r="R265" s="10"/>
      <c r="S265" s="10"/>
      <c r="T265" s="10"/>
    </row>
    <row r="266" spans="17:20" x14ac:dyDescent="0.35">
      <c r="Q266" s="10"/>
      <c r="R266" s="10"/>
      <c r="S266" s="10"/>
      <c r="T266" s="10"/>
    </row>
    <row r="267" spans="17:20" x14ac:dyDescent="0.35">
      <c r="Q267" s="10"/>
      <c r="R267" s="10"/>
      <c r="S267" s="10"/>
      <c r="T267" s="10"/>
    </row>
    <row r="268" spans="17:20" x14ac:dyDescent="0.35">
      <c r="Q268" s="10"/>
      <c r="R268" s="10"/>
      <c r="S268" s="10"/>
      <c r="T268" s="10"/>
    </row>
    <row r="269" spans="17:20" x14ac:dyDescent="0.35">
      <c r="Q269" s="10"/>
      <c r="R269" s="10"/>
      <c r="S269" s="10"/>
      <c r="T269" s="10"/>
    </row>
    <row r="270" spans="17:20" x14ac:dyDescent="0.35">
      <c r="Q270" s="10"/>
      <c r="R270" s="10"/>
      <c r="S270" s="10"/>
      <c r="T270" s="10"/>
    </row>
    <row r="271" spans="17:20" x14ac:dyDescent="0.35">
      <c r="Q271" s="10"/>
      <c r="R271" s="10"/>
      <c r="S271" s="10"/>
      <c r="T271" s="10"/>
    </row>
    <row r="272" spans="17:20" x14ac:dyDescent="0.35">
      <c r="Q272" s="10"/>
      <c r="R272" s="10"/>
      <c r="S272" s="10"/>
      <c r="T272" s="10"/>
    </row>
    <row r="273" spans="17:20" x14ac:dyDescent="0.35">
      <c r="Q273" s="10"/>
      <c r="R273" s="10"/>
      <c r="S273" s="10"/>
      <c r="T273" s="10"/>
    </row>
    <row r="274" spans="17:20" x14ac:dyDescent="0.35">
      <c r="Q274" s="10"/>
      <c r="R274" s="10"/>
      <c r="S274" s="10"/>
      <c r="T274" s="10"/>
    </row>
    <row r="275" spans="17:20" x14ac:dyDescent="0.35">
      <c r="Q275" s="10"/>
      <c r="R275" s="10"/>
      <c r="S275" s="10"/>
      <c r="T275" s="10"/>
    </row>
    <row r="276" spans="17:20" x14ac:dyDescent="0.35">
      <c r="Q276" s="10"/>
      <c r="R276" s="10"/>
      <c r="S276" s="10"/>
      <c r="T276" s="10"/>
    </row>
    <row r="277" spans="17:20" x14ac:dyDescent="0.35">
      <c r="Q277" s="10"/>
      <c r="R277" s="10"/>
      <c r="S277" s="10"/>
      <c r="T277" s="10"/>
    </row>
    <row r="278" spans="17:20" x14ac:dyDescent="0.35">
      <c r="Q278" s="10"/>
      <c r="R278" s="10"/>
      <c r="S278" s="10"/>
      <c r="T278" s="10"/>
    </row>
    <row r="279" spans="17:20" x14ac:dyDescent="0.35">
      <c r="Q279" s="10"/>
      <c r="R279" s="10"/>
      <c r="S279" s="10"/>
      <c r="T279" s="10"/>
    </row>
    <row r="280" spans="17:20" x14ac:dyDescent="0.35">
      <c r="Q280" s="10"/>
      <c r="R280" s="10"/>
      <c r="S280" s="10"/>
      <c r="T280" s="10"/>
    </row>
    <row r="281" spans="17:20" x14ac:dyDescent="0.35">
      <c r="Q281" s="10"/>
      <c r="R281" s="10"/>
      <c r="S281" s="10"/>
      <c r="T281" s="10"/>
    </row>
    <row r="282" spans="17:20" x14ac:dyDescent="0.35">
      <c r="Q282" s="10"/>
      <c r="R282" s="10"/>
      <c r="S282" s="10"/>
      <c r="T282" s="10"/>
    </row>
    <row r="283" spans="17:20" x14ac:dyDescent="0.35">
      <c r="Q283" s="10"/>
      <c r="R283" s="10"/>
      <c r="S283" s="10"/>
      <c r="T283" s="10"/>
    </row>
    <row r="284" spans="17:20" x14ac:dyDescent="0.35">
      <c r="Q284" s="10"/>
      <c r="R284" s="10"/>
      <c r="S284" s="10"/>
      <c r="T284" s="10"/>
    </row>
    <row r="285" spans="17:20" x14ac:dyDescent="0.35">
      <c r="Q285" s="10"/>
      <c r="R285" s="10"/>
      <c r="S285" s="10"/>
      <c r="T285" s="10"/>
    </row>
    <row r="286" spans="17:20" x14ac:dyDescent="0.35">
      <c r="Q286" s="10"/>
      <c r="R286" s="10"/>
      <c r="S286" s="10"/>
      <c r="T286" s="10"/>
    </row>
    <row r="287" spans="17:20" x14ac:dyDescent="0.35">
      <c r="Q287" s="10"/>
      <c r="R287" s="10"/>
      <c r="S287" s="10"/>
      <c r="T287" s="10"/>
    </row>
    <row r="288" spans="17:20" x14ac:dyDescent="0.35">
      <c r="Q288" s="10"/>
      <c r="R288" s="10"/>
      <c r="S288" s="10"/>
      <c r="T288" s="10"/>
    </row>
    <row r="289" spans="17:20" x14ac:dyDescent="0.35">
      <c r="Q289" s="10"/>
      <c r="R289" s="10"/>
      <c r="S289" s="10"/>
      <c r="T289" s="10"/>
    </row>
    <row r="290" spans="17:20" x14ac:dyDescent="0.35">
      <c r="Q290" s="10"/>
      <c r="R290" s="10"/>
      <c r="S290" s="10"/>
      <c r="T290" s="10"/>
    </row>
    <row r="291" spans="17:20" x14ac:dyDescent="0.35">
      <c r="Q291" s="10"/>
      <c r="R291" s="10"/>
      <c r="S291" s="10"/>
      <c r="T291" s="10"/>
    </row>
    <row r="292" spans="17:20" x14ac:dyDescent="0.35">
      <c r="Q292" s="10"/>
      <c r="R292" s="10"/>
      <c r="S292" s="10"/>
      <c r="T292" s="10"/>
    </row>
    <row r="293" spans="17:20" x14ac:dyDescent="0.35">
      <c r="Q293" s="10"/>
      <c r="R293" s="10"/>
      <c r="S293" s="10"/>
      <c r="T293" s="10"/>
    </row>
    <row r="294" spans="17:20" x14ac:dyDescent="0.35">
      <c r="Q294" s="10"/>
      <c r="R294" s="10"/>
      <c r="S294" s="10"/>
      <c r="T294" s="10"/>
    </row>
    <row r="295" spans="17:20" x14ac:dyDescent="0.35">
      <c r="Q295" s="10"/>
      <c r="R295" s="10"/>
      <c r="S295" s="10"/>
      <c r="T295" s="10"/>
    </row>
    <row r="296" spans="17:20" x14ac:dyDescent="0.35">
      <c r="Q296" s="10"/>
      <c r="R296" s="10"/>
      <c r="S296" s="10"/>
      <c r="T296" s="10"/>
    </row>
    <row r="297" spans="17:20" x14ac:dyDescent="0.35">
      <c r="Q297" s="10"/>
      <c r="R297" s="10"/>
      <c r="S297" s="10"/>
      <c r="T297" s="10"/>
    </row>
    <row r="298" spans="17:20" x14ac:dyDescent="0.35">
      <c r="Q298" s="10"/>
      <c r="R298" s="10"/>
      <c r="S298" s="10"/>
      <c r="T298" s="10"/>
    </row>
    <row r="299" spans="17:20" x14ac:dyDescent="0.35">
      <c r="Q299" s="10"/>
      <c r="R299" s="10"/>
      <c r="S299" s="10"/>
      <c r="T299" s="10"/>
    </row>
    <row r="300" spans="17:20" x14ac:dyDescent="0.35">
      <c r="Q300" s="10"/>
      <c r="R300" s="10"/>
      <c r="S300" s="10"/>
      <c r="T300" s="10"/>
    </row>
    <row r="301" spans="17:20" x14ac:dyDescent="0.35">
      <c r="Q301" s="10"/>
      <c r="R301" s="10"/>
      <c r="S301" s="10"/>
      <c r="T301" s="10"/>
    </row>
    <row r="302" spans="17:20" x14ac:dyDescent="0.35">
      <c r="Q302" s="10"/>
      <c r="R302" s="10"/>
      <c r="S302" s="10"/>
      <c r="T302" s="10"/>
    </row>
    <row r="303" spans="17:20" x14ac:dyDescent="0.35">
      <c r="Q303" s="10"/>
      <c r="R303" s="10"/>
      <c r="S303" s="10"/>
      <c r="T303" s="10"/>
    </row>
    <row r="304" spans="17:20" x14ac:dyDescent="0.35">
      <c r="Q304" s="10"/>
      <c r="R304" s="10"/>
      <c r="S304" s="10"/>
      <c r="T304" s="10"/>
    </row>
    <row r="305" spans="17:20" x14ac:dyDescent="0.35">
      <c r="Q305" s="10"/>
      <c r="R305" s="10"/>
      <c r="S305" s="10"/>
      <c r="T305" s="10"/>
    </row>
    <row r="306" spans="17:20" x14ac:dyDescent="0.35">
      <c r="Q306" s="10"/>
      <c r="R306" s="10"/>
      <c r="S306" s="10"/>
      <c r="T306" s="10"/>
    </row>
    <row r="307" spans="17:20" x14ac:dyDescent="0.35">
      <c r="Q307" s="10"/>
      <c r="R307" s="10"/>
      <c r="S307" s="10"/>
      <c r="T307" s="10"/>
    </row>
    <row r="308" spans="17:20" x14ac:dyDescent="0.35">
      <c r="Q308" s="10"/>
      <c r="R308" s="10"/>
      <c r="S308" s="10"/>
      <c r="T308" s="10"/>
    </row>
    <row r="309" spans="17:20" x14ac:dyDescent="0.35">
      <c r="Q309" s="10"/>
      <c r="R309" s="10"/>
      <c r="S309" s="10"/>
      <c r="T309" s="10"/>
    </row>
    <row r="310" spans="17:20" x14ac:dyDescent="0.35">
      <c r="Q310" s="10"/>
      <c r="R310" s="10"/>
      <c r="S310" s="10"/>
      <c r="T310" s="10"/>
    </row>
    <row r="311" spans="17:20" x14ac:dyDescent="0.35">
      <c r="Q311" s="10"/>
      <c r="R311" s="10"/>
      <c r="S311" s="10"/>
      <c r="T311" s="10"/>
    </row>
    <row r="312" spans="17:20" x14ac:dyDescent="0.35">
      <c r="Q312" s="10"/>
      <c r="R312" s="10"/>
      <c r="S312" s="10"/>
      <c r="T312" s="10"/>
    </row>
    <row r="313" spans="17:20" x14ac:dyDescent="0.35">
      <c r="Q313" s="10"/>
      <c r="R313" s="10"/>
      <c r="S313" s="10"/>
      <c r="T313" s="10"/>
    </row>
    <row r="314" spans="17:20" x14ac:dyDescent="0.35">
      <c r="Q314" s="10"/>
      <c r="R314" s="10"/>
      <c r="S314" s="10"/>
      <c r="T314" s="10"/>
    </row>
    <row r="315" spans="17:20" x14ac:dyDescent="0.35">
      <c r="Q315" s="10"/>
      <c r="R315" s="10"/>
      <c r="S315" s="10"/>
      <c r="T315" s="10"/>
    </row>
    <row r="316" spans="17:20" x14ac:dyDescent="0.35">
      <c r="Q316" s="10"/>
      <c r="R316" s="10"/>
      <c r="S316" s="10"/>
      <c r="T316" s="10"/>
    </row>
    <row r="317" spans="17:20" x14ac:dyDescent="0.35">
      <c r="Q317" s="10"/>
      <c r="R317" s="10"/>
      <c r="S317" s="10"/>
      <c r="T317" s="10"/>
    </row>
    <row r="318" spans="17:20" x14ac:dyDescent="0.35">
      <c r="Q318" s="10"/>
      <c r="R318" s="10"/>
      <c r="S318" s="10"/>
      <c r="T318" s="10"/>
    </row>
    <row r="319" spans="17:20" x14ac:dyDescent="0.35">
      <c r="Q319" s="10"/>
      <c r="R319" s="10"/>
      <c r="S319" s="10"/>
      <c r="T319" s="10"/>
    </row>
    <row r="320" spans="17:20" x14ac:dyDescent="0.35">
      <c r="Q320" s="10"/>
      <c r="R320" s="10"/>
      <c r="S320" s="10"/>
      <c r="T320" s="10"/>
    </row>
    <row r="321" spans="17:20" x14ac:dyDescent="0.35">
      <c r="Q321" s="10"/>
      <c r="R321" s="10"/>
      <c r="S321" s="10"/>
      <c r="T321" s="10"/>
    </row>
    <row r="322" spans="17:20" x14ac:dyDescent="0.35">
      <c r="Q322" s="10"/>
      <c r="R322" s="10"/>
      <c r="S322" s="10"/>
      <c r="T322" s="10"/>
    </row>
    <row r="323" spans="17:20" x14ac:dyDescent="0.35">
      <c r="Q323" s="10"/>
      <c r="R323" s="10"/>
      <c r="S323" s="10"/>
      <c r="T323" s="10"/>
    </row>
    <row r="324" spans="17:20" x14ac:dyDescent="0.35">
      <c r="Q324" s="10"/>
      <c r="R324" s="10"/>
      <c r="S324" s="10"/>
      <c r="T324" s="10"/>
    </row>
    <row r="325" spans="17:20" x14ac:dyDescent="0.35">
      <c r="Q325" s="10"/>
      <c r="R325" s="10"/>
      <c r="S325" s="10"/>
      <c r="T325" s="10"/>
    </row>
    <row r="326" spans="17:20" x14ac:dyDescent="0.35">
      <c r="Q326" s="10"/>
      <c r="R326" s="10"/>
      <c r="S326" s="10"/>
      <c r="T326" s="10"/>
    </row>
    <row r="327" spans="17:20" x14ac:dyDescent="0.35">
      <c r="Q327" s="10"/>
      <c r="R327" s="10"/>
      <c r="S327" s="10"/>
      <c r="T327" s="10"/>
    </row>
    <row r="328" spans="17:20" x14ac:dyDescent="0.35">
      <c r="Q328" s="10"/>
      <c r="R328" s="10"/>
      <c r="S328" s="10"/>
      <c r="T328" s="10"/>
    </row>
    <row r="329" spans="17:20" x14ac:dyDescent="0.35">
      <c r="Q329" s="10"/>
      <c r="R329" s="10"/>
      <c r="S329" s="10"/>
      <c r="T329" s="10"/>
    </row>
    <row r="330" spans="17:20" x14ac:dyDescent="0.35">
      <c r="Q330" s="10"/>
      <c r="R330" s="10"/>
      <c r="S330" s="10"/>
      <c r="T330" s="10"/>
    </row>
    <row r="331" spans="17:20" x14ac:dyDescent="0.35">
      <c r="Q331" s="10"/>
      <c r="R331" s="10"/>
      <c r="S331" s="10"/>
      <c r="T331" s="10"/>
    </row>
    <row r="332" spans="17:20" x14ac:dyDescent="0.35">
      <c r="Q332" s="10"/>
      <c r="R332" s="10"/>
      <c r="S332" s="10"/>
      <c r="T332" s="10"/>
    </row>
    <row r="333" spans="17:20" x14ac:dyDescent="0.35">
      <c r="Q333" s="10"/>
      <c r="R333" s="10"/>
      <c r="S333" s="10"/>
      <c r="T333" s="10"/>
    </row>
    <row r="334" spans="17:20" x14ac:dyDescent="0.35">
      <c r="Q334" s="10"/>
      <c r="R334" s="10"/>
      <c r="S334" s="10"/>
      <c r="T334" s="10"/>
    </row>
    <row r="335" spans="17:20" x14ac:dyDescent="0.35">
      <c r="Q335" s="10"/>
      <c r="R335" s="10"/>
      <c r="S335" s="10"/>
      <c r="T335" s="10"/>
    </row>
    <row r="336" spans="17:20" x14ac:dyDescent="0.35">
      <c r="Q336" s="10"/>
      <c r="R336" s="10"/>
      <c r="S336" s="10"/>
      <c r="T336" s="10"/>
    </row>
    <row r="337" spans="17:20" x14ac:dyDescent="0.35">
      <c r="Q337" s="10"/>
      <c r="R337" s="10"/>
      <c r="S337" s="10"/>
      <c r="T337" s="10"/>
    </row>
    <row r="338" spans="17:20" x14ac:dyDescent="0.35">
      <c r="Q338" s="10"/>
      <c r="R338" s="10"/>
      <c r="S338" s="10"/>
      <c r="T338" s="10"/>
    </row>
    <row r="339" spans="17:20" x14ac:dyDescent="0.35">
      <c r="Q339" s="10"/>
      <c r="R339" s="10"/>
      <c r="S339" s="10"/>
      <c r="T339" s="10"/>
    </row>
    <row r="340" spans="17:20" x14ac:dyDescent="0.35">
      <c r="Q340" s="10"/>
      <c r="R340" s="10"/>
      <c r="S340" s="10"/>
      <c r="T340" s="10"/>
    </row>
    <row r="341" spans="17:20" x14ac:dyDescent="0.35">
      <c r="Q341" s="10"/>
      <c r="R341" s="10"/>
      <c r="S341" s="10"/>
      <c r="T341" s="10"/>
    </row>
    <row r="342" spans="17:20" x14ac:dyDescent="0.35">
      <c r="Q342" s="10"/>
      <c r="R342" s="10"/>
      <c r="S342" s="10"/>
      <c r="T342" s="10"/>
    </row>
    <row r="343" spans="17:20" x14ac:dyDescent="0.35">
      <c r="Q343" s="10"/>
      <c r="R343" s="10"/>
      <c r="S343" s="10"/>
      <c r="T343" s="10"/>
    </row>
    <row r="344" spans="17:20" x14ac:dyDescent="0.35">
      <c r="Q344" s="10"/>
      <c r="R344" s="10"/>
      <c r="S344" s="10"/>
      <c r="T344" s="10"/>
    </row>
    <row r="345" spans="17:20" x14ac:dyDescent="0.35">
      <c r="Q345" s="10"/>
      <c r="R345" s="10"/>
      <c r="S345" s="10"/>
      <c r="T345" s="10"/>
    </row>
    <row r="346" spans="17:20" x14ac:dyDescent="0.35">
      <c r="Q346" s="10"/>
      <c r="R346" s="10"/>
      <c r="S346" s="10"/>
      <c r="T346" s="10"/>
    </row>
    <row r="347" spans="17:20" x14ac:dyDescent="0.35">
      <c r="Q347" s="10"/>
      <c r="R347" s="10"/>
      <c r="S347" s="10"/>
      <c r="T347" s="10"/>
    </row>
    <row r="348" spans="17:20" x14ac:dyDescent="0.35">
      <c r="Q348" s="10"/>
      <c r="R348" s="10"/>
      <c r="S348" s="10"/>
      <c r="T348" s="10"/>
    </row>
    <row r="349" spans="17:20" x14ac:dyDescent="0.35">
      <c r="Q349" s="10"/>
      <c r="R349" s="10"/>
      <c r="S349" s="10"/>
      <c r="T349" s="10"/>
    </row>
    <row r="350" spans="17:20" x14ac:dyDescent="0.35">
      <c r="Q350" s="10"/>
      <c r="R350" s="10"/>
      <c r="S350" s="10"/>
      <c r="T350" s="10"/>
    </row>
    <row r="351" spans="17:20" x14ac:dyDescent="0.35">
      <c r="Q351" s="10"/>
      <c r="R351" s="10"/>
      <c r="S351" s="10"/>
      <c r="T351" s="10"/>
    </row>
    <row r="352" spans="17:20" x14ac:dyDescent="0.35">
      <c r="Q352" s="10"/>
      <c r="R352" s="10"/>
      <c r="S352" s="10"/>
      <c r="T352" s="10"/>
    </row>
    <row r="353" spans="17:20" x14ac:dyDescent="0.35">
      <c r="Q353" s="10"/>
      <c r="R353" s="10"/>
      <c r="S353" s="10"/>
      <c r="T353" s="10"/>
    </row>
    <row r="354" spans="17:20" x14ac:dyDescent="0.35">
      <c r="Q354" s="10"/>
      <c r="R354" s="10"/>
      <c r="S354" s="10"/>
      <c r="T354" s="10"/>
    </row>
    <row r="355" spans="17:20" x14ac:dyDescent="0.35">
      <c r="Q355" s="10"/>
      <c r="R355" s="10"/>
      <c r="S355" s="10"/>
      <c r="T355" s="10"/>
    </row>
    <row r="356" spans="17:20" x14ac:dyDescent="0.35">
      <c r="Q356" s="10"/>
      <c r="R356" s="10"/>
      <c r="S356" s="10"/>
      <c r="T356" s="10"/>
    </row>
    <row r="357" spans="17:20" x14ac:dyDescent="0.35">
      <c r="Q357" s="10"/>
      <c r="R357" s="10"/>
      <c r="S357" s="10"/>
      <c r="T357" s="10"/>
    </row>
    <row r="358" spans="17:20" x14ac:dyDescent="0.35">
      <c r="Q358" s="10"/>
      <c r="R358" s="10"/>
      <c r="S358" s="10"/>
      <c r="T358" s="10"/>
    </row>
    <row r="359" spans="17:20" x14ac:dyDescent="0.35">
      <c r="Q359" s="10"/>
      <c r="R359" s="10"/>
      <c r="S359" s="10"/>
      <c r="T359" s="10"/>
    </row>
    <row r="360" spans="17:20" x14ac:dyDescent="0.35">
      <c r="Q360" s="10"/>
      <c r="R360" s="10"/>
      <c r="S360" s="10"/>
      <c r="T360" s="10"/>
    </row>
    <row r="361" spans="17:20" x14ac:dyDescent="0.35">
      <c r="Q361" s="10"/>
      <c r="R361" s="10"/>
      <c r="S361" s="10"/>
      <c r="T361" s="10"/>
    </row>
    <row r="362" spans="17:20" x14ac:dyDescent="0.35">
      <c r="Q362" s="10"/>
      <c r="R362" s="10"/>
      <c r="S362" s="10"/>
      <c r="T362" s="10"/>
    </row>
    <row r="363" spans="17:20" x14ac:dyDescent="0.35">
      <c r="Q363" s="10"/>
      <c r="R363" s="10"/>
      <c r="S363" s="10"/>
      <c r="T363" s="10"/>
    </row>
    <row r="364" spans="17:20" x14ac:dyDescent="0.35">
      <c r="Q364" s="10"/>
      <c r="R364" s="10"/>
      <c r="S364" s="10"/>
      <c r="T364" s="10"/>
    </row>
    <row r="365" spans="17:20" x14ac:dyDescent="0.35">
      <c r="Q365" s="10"/>
      <c r="R365" s="10"/>
      <c r="S365" s="10"/>
      <c r="T365" s="10"/>
    </row>
    <row r="366" spans="17:20" x14ac:dyDescent="0.35">
      <c r="Q366" s="10"/>
      <c r="R366" s="10"/>
      <c r="S366" s="10"/>
      <c r="T366" s="10"/>
    </row>
    <row r="367" spans="17:20" x14ac:dyDescent="0.35">
      <c r="Q367" s="10"/>
      <c r="R367" s="10"/>
      <c r="S367" s="10"/>
      <c r="T367" s="10"/>
    </row>
    <row r="368" spans="17:20" x14ac:dyDescent="0.35">
      <c r="Q368" s="10"/>
      <c r="R368" s="10"/>
      <c r="S368" s="10"/>
      <c r="T368" s="10"/>
    </row>
    <row r="369" spans="17:20" x14ac:dyDescent="0.35">
      <c r="Q369" s="10"/>
      <c r="R369" s="10"/>
      <c r="S369" s="10"/>
      <c r="T369" s="10"/>
    </row>
    <row r="370" spans="17:20" x14ac:dyDescent="0.35">
      <c r="Q370" s="10"/>
      <c r="R370" s="10"/>
      <c r="S370" s="10"/>
      <c r="T370" s="10"/>
    </row>
    <row r="371" spans="17:20" x14ac:dyDescent="0.35">
      <c r="Q371" s="10"/>
      <c r="R371" s="10"/>
      <c r="S371" s="10"/>
      <c r="T371" s="10"/>
    </row>
    <row r="372" spans="17:20" x14ac:dyDescent="0.35">
      <c r="Q372" s="10"/>
      <c r="R372" s="10"/>
      <c r="S372" s="10"/>
      <c r="T372" s="10"/>
    </row>
    <row r="373" spans="17:20" x14ac:dyDescent="0.35">
      <c r="Q373" s="10"/>
      <c r="R373" s="10"/>
      <c r="S373" s="10"/>
      <c r="T373" s="10"/>
    </row>
    <row r="374" spans="17:20" x14ac:dyDescent="0.35">
      <c r="Q374" s="10"/>
      <c r="R374" s="10"/>
      <c r="S374" s="10"/>
      <c r="T374" s="10"/>
    </row>
    <row r="375" spans="17:20" x14ac:dyDescent="0.35">
      <c r="Q375" s="10"/>
      <c r="R375" s="10"/>
      <c r="S375" s="10"/>
      <c r="T375" s="10"/>
    </row>
    <row r="376" spans="17:20" x14ac:dyDescent="0.35">
      <c r="Q376" s="10"/>
      <c r="R376" s="10"/>
      <c r="S376" s="10"/>
      <c r="T376" s="10"/>
    </row>
    <row r="377" spans="17:20" x14ac:dyDescent="0.35">
      <c r="Q377" s="10"/>
      <c r="R377" s="10"/>
      <c r="S377" s="10"/>
      <c r="T377" s="10"/>
    </row>
    <row r="378" spans="17:20" x14ac:dyDescent="0.35">
      <c r="Q378" s="10"/>
      <c r="R378" s="10"/>
      <c r="S378" s="10"/>
      <c r="T378" s="10"/>
    </row>
    <row r="379" spans="17:20" x14ac:dyDescent="0.35">
      <c r="Q379" s="10"/>
      <c r="R379" s="10"/>
      <c r="S379" s="10"/>
      <c r="T379" s="10"/>
    </row>
    <row r="380" spans="17:20" x14ac:dyDescent="0.35">
      <c r="Q380" s="10"/>
      <c r="R380" s="10"/>
      <c r="S380" s="10"/>
      <c r="T380" s="10"/>
    </row>
    <row r="381" spans="17:20" x14ac:dyDescent="0.35">
      <c r="Q381" s="10"/>
      <c r="R381" s="10"/>
      <c r="S381" s="10"/>
      <c r="T381" s="10"/>
    </row>
    <row r="382" spans="17:20" x14ac:dyDescent="0.35">
      <c r="Q382" s="10"/>
      <c r="R382" s="10"/>
      <c r="S382" s="10"/>
      <c r="T382" s="10"/>
    </row>
    <row r="383" spans="17:20" x14ac:dyDescent="0.35">
      <c r="Q383" s="10"/>
      <c r="R383" s="10"/>
      <c r="S383" s="10"/>
      <c r="T383" s="10"/>
    </row>
    <row r="384" spans="17:20" x14ac:dyDescent="0.35">
      <c r="Q384" s="10"/>
      <c r="R384" s="10"/>
      <c r="S384" s="10"/>
      <c r="T384" s="10"/>
    </row>
    <row r="385" spans="17:20" x14ac:dyDescent="0.35">
      <c r="Q385" s="10"/>
      <c r="R385" s="10"/>
      <c r="S385" s="10"/>
      <c r="T385" s="10"/>
    </row>
    <row r="386" spans="17:20" x14ac:dyDescent="0.35">
      <c r="Q386" s="10"/>
      <c r="R386" s="10"/>
      <c r="S386" s="10"/>
      <c r="T386" s="10"/>
    </row>
    <row r="387" spans="17:20" x14ac:dyDescent="0.35">
      <c r="Q387" s="10"/>
      <c r="R387" s="10"/>
      <c r="S387" s="10"/>
      <c r="T387" s="10"/>
    </row>
    <row r="388" spans="17:20" x14ac:dyDescent="0.35">
      <c r="Q388" s="10"/>
      <c r="R388" s="10"/>
      <c r="S388" s="10"/>
      <c r="T388" s="10"/>
    </row>
    <row r="389" spans="17:20" x14ac:dyDescent="0.35">
      <c r="Q389" s="10"/>
      <c r="R389" s="10"/>
      <c r="S389" s="10"/>
      <c r="T389" s="10"/>
    </row>
    <row r="390" spans="17:20" x14ac:dyDescent="0.35">
      <c r="Q390" s="10"/>
      <c r="R390" s="10"/>
      <c r="S390" s="10"/>
      <c r="T390" s="10"/>
    </row>
    <row r="391" spans="17:20" x14ac:dyDescent="0.35">
      <c r="Q391" s="10"/>
      <c r="R391" s="10"/>
      <c r="S391" s="10"/>
      <c r="T391" s="10"/>
    </row>
    <row r="392" spans="17:20" x14ac:dyDescent="0.35">
      <c r="Q392" s="10"/>
      <c r="R392" s="10"/>
      <c r="S392" s="10"/>
      <c r="T392" s="10"/>
    </row>
    <row r="393" spans="17:20" x14ac:dyDescent="0.35">
      <c r="Q393" s="10"/>
      <c r="R393" s="10"/>
      <c r="S393" s="10"/>
      <c r="T393" s="10"/>
    </row>
    <row r="394" spans="17:20" x14ac:dyDescent="0.35">
      <c r="Q394" s="10"/>
      <c r="R394" s="10"/>
      <c r="S394" s="10"/>
      <c r="T394" s="10"/>
    </row>
    <row r="395" spans="17:20" x14ac:dyDescent="0.35">
      <c r="Q395" s="10"/>
      <c r="R395" s="10"/>
      <c r="S395" s="10"/>
      <c r="T395" s="10"/>
    </row>
    <row r="396" spans="17:20" x14ac:dyDescent="0.35">
      <c r="Q396" s="10"/>
      <c r="R396" s="10"/>
      <c r="S396" s="10"/>
      <c r="T396" s="10"/>
    </row>
    <row r="397" spans="17:20" x14ac:dyDescent="0.35">
      <c r="Q397" s="10"/>
      <c r="R397" s="10"/>
      <c r="S397" s="10"/>
      <c r="T397" s="10"/>
    </row>
    <row r="398" spans="17:20" x14ac:dyDescent="0.35">
      <c r="Q398" s="10"/>
      <c r="R398" s="10"/>
      <c r="S398" s="10"/>
      <c r="T398" s="10"/>
    </row>
    <row r="399" spans="17:20" x14ac:dyDescent="0.35">
      <c r="Q399" s="10"/>
      <c r="R399" s="10"/>
      <c r="S399" s="10"/>
      <c r="T399" s="10"/>
    </row>
    <row r="400" spans="17:20" x14ac:dyDescent="0.35">
      <c r="Q400" s="10"/>
      <c r="R400" s="10"/>
      <c r="S400" s="10"/>
      <c r="T400" s="10"/>
    </row>
    <row r="401" spans="17:20" x14ac:dyDescent="0.35">
      <c r="Q401" s="10"/>
      <c r="R401" s="10"/>
      <c r="S401" s="10"/>
      <c r="T401" s="10"/>
    </row>
    <row r="402" spans="17:20" x14ac:dyDescent="0.35">
      <c r="Q402" s="10"/>
      <c r="R402" s="10"/>
      <c r="S402" s="10"/>
      <c r="T402" s="10"/>
    </row>
    <row r="403" spans="17:20" x14ac:dyDescent="0.35">
      <c r="Q403" s="10"/>
      <c r="R403" s="10"/>
      <c r="S403" s="10"/>
      <c r="T403" s="10"/>
    </row>
    <row r="404" spans="17:20" x14ac:dyDescent="0.35">
      <c r="Q404" s="10"/>
      <c r="R404" s="10"/>
      <c r="S404" s="10"/>
      <c r="T404" s="10"/>
    </row>
    <row r="405" spans="17:20" x14ac:dyDescent="0.35">
      <c r="Q405" s="10"/>
      <c r="R405" s="10"/>
      <c r="S405" s="10"/>
      <c r="T405" s="10"/>
    </row>
    <row r="406" spans="17:20" x14ac:dyDescent="0.35">
      <c r="Q406" s="10"/>
      <c r="R406" s="10"/>
      <c r="S406" s="10"/>
      <c r="T406" s="10"/>
    </row>
    <row r="407" spans="17:20" x14ac:dyDescent="0.35">
      <c r="Q407" s="10"/>
      <c r="R407" s="10"/>
      <c r="S407" s="10"/>
      <c r="T407" s="10"/>
    </row>
    <row r="408" spans="17:20" x14ac:dyDescent="0.35">
      <c r="Q408" s="10"/>
      <c r="R408" s="10"/>
      <c r="S408" s="10"/>
      <c r="T408" s="10"/>
    </row>
    <row r="409" spans="17:20" x14ac:dyDescent="0.35">
      <c r="Q409" s="10"/>
      <c r="R409" s="10"/>
      <c r="S409" s="10"/>
      <c r="T409" s="10"/>
    </row>
    <row r="410" spans="17:20" x14ac:dyDescent="0.35">
      <c r="Q410" s="10"/>
      <c r="R410" s="10"/>
      <c r="S410" s="10"/>
      <c r="T410" s="10"/>
    </row>
    <row r="411" spans="17:20" x14ac:dyDescent="0.35">
      <c r="Q411" s="10"/>
      <c r="R411" s="10"/>
      <c r="S411" s="10"/>
      <c r="T411" s="10"/>
    </row>
    <row r="412" spans="17:20" x14ac:dyDescent="0.35">
      <c r="Q412" s="10"/>
      <c r="R412" s="10"/>
      <c r="S412" s="10"/>
      <c r="T412" s="10"/>
    </row>
    <row r="413" spans="17:20" x14ac:dyDescent="0.35">
      <c r="Q413" s="10"/>
      <c r="R413" s="10"/>
      <c r="S413" s="10"/>
      <c r="T413" s="10"/>
    </row>
    <row r="414" spans="17:20" x14ac:dyDescent="0.35">
      <c r="Q414" s="10"/>
      <c r="R414" s="10"/>
      <c r="S414" s="10"/>
      <c r="T414" s="10"/>
    </row>
    <row r="415" spans="17:20" x14ac:dyDescent="0.35">
      <c r="Q415" s="10"/>
      <c r="R415" s="10"/>
      <c r="S415" s="10"/>
      <c r="T415" s="10"/>
    </row>
    <row r="416" spans="17:20" x14ac:dyDescent="0.35">
      <c r="Q416" s="10"/>
      <c r="R416" s="10"/>
      <c r="S416" s="10"/>
      <c r="T416" s="10"/>
    </row>
    <row r="417" spans="17:20" x14ac:dyDescent="0.35">
      <c r="Q417" s="10"/>
      <c r="R417" s="10"/>
      <c r="S417" s="10"/>
      <c r="T417" s="10"/>
    </row>
    <row r="418" spans="17:20" x14ac:dyDescent="0.35">
      <c r="Q418" s="10"/>
      <c r="R418" s="10"/>
      <c r="S418" s="10"/>
      <c r="T418" s="10"/>
    </row>
    <row r="419" spans="17:20" x14ac:dyDescent="0.35">
      <c r="Q419" s="10"/>
      <c r="R419" s="10"/>
      <c r="S419" s="10"/>
      <c r="T419" s="10"/>
    </row>
    <row r="420" spans="17:20" x14ac:dyDescent="0.35">
      <c r="Q420" s="10"/>
      <c r="R420" s="10"/>
      <c r="S420" s="10"/>
      <c r="T420" s="10"/>
    </row>
    <row r="421" spans="17:20" x14ac:dyDescent="0.35">
      <c r="Q421" s="10"/>
      <c r="R421" s="10"/>
      <c r="S421" s="10"/>
      <c r="T421" s="10"/>
    </row>
    <row r="422" spans="17:20" x14ac:dyDescent="0.35">
      <c r="Q422" s="10"/>
      <c r="R422" s="10"/>
      <c r="S422" s="10"/>
      <c r="T422" s="10"/>
    </row>
    <row r="423" spans="17:20" x14ac:dyDescent="0.35">
      <c r="Q423" s="10"/>
      <c r="R423" s="10"/>
      <c r="S423" s="10"/>
      <c r="T423" s="10"/>
    </row>
    <row r="424" spans="17:20" x14ac:dyDescent="0.35">
      <c r="Q424" s="10"/>
      <c r="R424" s="10"/>
      <c r="S424" s="10"/>
      <c r="T424" s="10"/>
    </row>
    <row r="425" spans="17:20" x14ac:dyDescent="0.35">
      <c r="Q425" s="10"/>
      <c r="R425" s="10"/>
      <c r="S425" s="10"/>
      <c r="T425" s="10"/>
    </row>
    <row r="426" spans="17:20" x14ac:dyDescent="0.35">
      <c r="Q426" s="10"/>
      <c r="R426" s="10"/>
      <c r="S426" s="10"/>
      <c r="T426" s="10"/>
    </row>
    <row r="427" spans="17:20" x14ac:dyDescent="0.35">
      <c r="Q427" s="10"/>
      <c r="R427" s="10"/>
      <c r="S427" s="10"/>
      <c r="T427" s="10"/>
    </row>
    <row r="428" spans="17:20" x14ac:dyDescent="0.35">
      <c r="Q428" s="10"/>
      <c r="R428" s="10"/>
      <c r="S428" s="10"/>
      <c r="T428" s="10"/>
    </row>
    <row r="429" spans="17:20" x14ac:dyDescent="0.35">
      <c r="Q429" s="10"/>
      <c r="R429" s="10"/>
      <c r="S429" s="10"/>
      <c r="T429" s="10"/>
    </row>
    <row r="430" spans="17:20" x14ac:dyDescent="0.35">
      <c r="Q430" s="10"/>
      <c r="R430" s="10"/>
      <c r="S430" s="10"/>
      <c r="T430" s="10"/>
    </row>
    <row r="431" spans="17:20" x14ac:dyDescent="0.35">
      <c r="Q431" s="10"/>
      <c r="R431" s="10"/>
      <c r="S431" s="10"/>
      <c r="T431" s="10"/>
    </row>
    <row r="432" spans="17:20" x14ac:dyDescent="0.35">
      <c r="Q432" s="10"/>
      <c r="R432" s="10"/>
      <c r="S432" s="10"/>
      <c r="T432" s="10"/>
    </row>
    <row r="433" spans="17:20" x14ac:dyDescent="0.35">
      <c r="Q433" s="10"/>
      <c r="R433" s="10"/>
      <c r="S433" s="10"/>
      <c r="T433" s="10"/>
    </row>
    <row r="434" spans="17:20" x14ac:dyDescent="0.35">
      <c r="Q434" s="10"/>
      <c r="R434" s="10"/>
      <c r="S434" s="10"/>
      <c r="T434" s="10"/>
    </row>
    <row r="435" spans="17:20" x14ac:dyDescent="0.35">
      <c r="Q435" s="10"/>
      <c r="R435" s="10"/>
      <c r="S435" s="10"/>
      <c r="T435" s="10"/>
    </row>
    <row r="436" spans="17:20" x14ac:dyDescent="0.35">
      <c r="Q436" s="10"/>
      <c r="R436" s="10"/>
      <c r="S436" s="10"/>
      <c r="T436" s="10"/>
    </row>
    <row r="437" spans="17:20" x14ac:dyDescent="0.35">
      <c r="Q437" s="10"/>
      <c r="R437" s="10"/>
      <c r="S437" s="10"/>
      <c r="T437" s="10"/>
    </row>
    <row r="438" spans="17:20" x14ac:dyDescent="0.35">
      <c r="Q438" s="10"/>
      <c r="R438" s="10"/>
      <c r="S438" s="10"/>
      <c r="T438" s="10"/>
    </row>
    <row r="439" spans="17:20" x14ac:dyDescent="0.35">
      <c r="Q439" s="10"/>
      <c r="R439" s="10"/>
      <c r="S439" s="10"/>
      <c r="T439" s="10"/>
    </row>
    <row r="440" spans="17:20" x14ac:dyDescent="0.35">
      <c r="Q440" s="10"/>
      <c r="R440" s="10"/>
      <c r="S440" s="10"/>
      <c r="T440" s="10"/>
    </row>
    <row r="441" spans="17:20" x14ac:dyDescent="0.35">
      <c r="Q441" s="10"/>
      <c r="R441" s="10"/>
      <c r="S441" s="10"/>
      <c r="T441" s="10"/>
    </row>
    <row r="442" spans="17:20" x14ac:dyDescent="0.35">
      <c r="Q442" s="10"/>
      <c r="R442" s="10"/>
      <c r="S442" s="10"/>
      <c r="T442" s="10"/>
    </row>
    <row r="443" spans="17:20" x14ac:dyDescent="0.35">
      <c r="Q443" s="10"/>
      <c r="R443" s="10"/>
      <c r="S443" s="10"/>
      <c r="T443" s="10"/>
    </row>
    <row r="444" spans="17:20" x14ac:dyDescent="0.35">
      <c r="Q444" s="10"/>
      <c r="R444" s="10"/>
      <c r="S444" s="10"/>
      <c r="T444" s="10"/>
    </row>
    <row r="445" spans="17:20" x14ac:dyDescent="0.35">
      <c r="Q445" s="10"/>
      <c r="R445" s="10"/>
      <c r="S445" s="10"/>
      <c r="T445" s="10"/>
    </row>
    <row r="446" spans="17:20" x14ac:dyDescent="0.35">
      <c r="Q446" s="10"/>
      <c r="R446" s="10"/>
      <c r="S446" s="10"/>
      <c r="T446" s="10"/>
    </row>
    <row r="447" spans="17:20" x14ac:dyDescent="0.35">
      <c r="Q447" s="10"/>
      <c r="R447" s="10"/>
      <c r="S447" s="10"/>
      <c r="T447" s="10"/>
    </row>
    <row r="448" spans="17:20" x14ac:dyDescent="0.35">
      <c r="Q448" s="10"/>
      <c r="R448" s="10"/>
      <c r="S448" s="10"/>
      <c r="T448" s="10"/>
    </row>
    <row r="449" spans="17:20" x14ac:dyDescent="0.35">
      <c r="Q449" s="10"/>
      <c r="R449" s="10"/>
      <c r="S449" s="10"/>
      <c r="T449" s="10"/>
    </row>
    <row r="450" spans="17:20" x14ac:dyDescent="0.35">
      <c r="Q450" s="10"/>
      <c r="R450" s="10"/>
      <c r="S450" s="10"/>
      <c r="T450" s="10"/>
    </row>
    <row r="451" spans="17:20" x14ac:dyDescent="0.35">
      <c r="Q451" s="10"/>
      <c r="R451" s="10"/>
      <c r="S451" s="10"/>
      <c r="T451" s="10"/>
    </row>
    <row r="452" spans="17:20" x14ac:dyDescent="0.35">
      <c r="Q452" s="10"/>
      <c r="R452" s="10"/>
      <c r="S452" s="10"/>
      <c r="T452" s="10"/>
    </row>
    <row r="453" spans="17:20" x14ac:dyDescent="0.35">
      <c r="Q453" s="10"/>
      <c r="R453" s="10"/>
      <c r="S453" s="10"/>
      <c r="T453" s="10"/>
    </row>
    <row r="454" spans="17:20" x14ac:dyDescent="0.35">
      <c r="Q454" s="10"/>
      <c r="R454" s="10"/>
      <c r="S454" s="10"/>
      <c r="T454" s="10"/>
    </row>
    <row r="455" spans="17:20" x14ac:dyDescent="0.35">
      <c r="Q455" s="10"/>
      <c r="R455" s="10"/>
      <c r="S455" s="10"/>
      <c r="T455" s="10"/>
    </row>
    <row r="456" spans="17:20" x14ac:dyDescent="0.35">
      <c r="Q456" s="10"/>
      <c r="R456" s="10"/>
      <c r="S456" s="10"/>
      <c r="T456" s="10"/>
    </row>
    <row r="457" spans="17:20" x14ac:dyDescent="0.35">
      <c r="Q457" s="10"/>
      <c r="R457" s="10"/>
      <c r="S457" s="10"/>
      <c r="T457" s="10"/>
    </row>
    <row r="458" spans="17:20" x14ac:dyDescent="0.35">
      <c r="Q458" s="10"/>
      <c r="R458" s="10"/>
      <c r="S458" s="10"/>
      <c r="T458" s="10"/>
    </row>
    <row r="459" spans="17:20" x14ac:dyDescent="0.35">
      <c r="Q459" s="10"/>
      <c r="R459" s="10"/>
      <c r="S459" s="10"/>
      <c r="T459" s="10"/>
    </row>
    <row r="460" spans="17:20" x14ac:dyDescent="0.35">
      <c r="Q460" s="10"/>
      <c r="R460" s="10"/>
      <c r="S460" s="10"/>
      <c r="T460" s="10"/>
    </row>
    <row r="461" spans="17:20" x14ac:dyDescent="0.35">
      <c r="Q461" s="10"/>
      <c r="R461" s="10"/>
      <c r="S461" s="10"/>
      <c r="T461" s="10"/>
    </row>
    <row r="462" spans="17:20" x14ac:dyDescent="0.35">
      <c r="Q462" s="10"/>
      <c r="R462" s="10"/>
      <c r="S462" s="10"/>
      <c r="T462" s="10"/>
    </row>
    <row r="463" spans="17:20" x14ac:dyDescent="0.35">
      <c r="Q463" s="10"/>
      <c r="R463" s="10"/>
      <c r="S463" s="10"/>
      <c r="T463" s="10"/>
    </row>
    <row r="464" spans="17:20" x14ac:dyDescent="0.35">
      <c r="Q464" s="10"/>
      <c r="R464" s="10"/>
      <c r="S464" s="10"/>
      <c r="T464" s="10"/>
    </row>
    <row r="465" spans="17:20" x14ac:dyDescent="0.35">
      <c r="Q465" s="10"/>
      <c r="R465" s="10"/>
      <c r="S465" s="10"/>
      <c r="T465" s="10"/>
    </row>
    <row r="466" spans="17:20" x14ac:dyDescent="0.35">
      <c r="Q466" s="10"/>
      <c r="R466" s="10"/>
      <c r="S466" s="10"/>
      <c r="T466" s="10"/>
    </row>
    <row r="467" spans="17:20" x14ac:dyDescent="0.35">
      <c r="Q467" s="10"/>
      <c r="R467" s="10"/>
      <c r="S467" s="10"/>
      <c r="T467" s="10"/>
    </row>
    <row r="468" spans="17:20" x14ac:dyDescent="0.35">
      <c r="Q468" s="10"/>
      <c r="R468" s="10"/>
      <c r="S468" s="10"/>
      <c r="T468" s="10"/>
    </row>
    <row r="469" spans="17:20" x14ac:dyDescent="0.35">
      <c r="Q469" s="10"/>
      <c r="R469" s="10"/>
      <c r="S469" s="10"/>
      <c r="T469" s="10"/>
    </row>
    <row r="470" spans="17:20" x14ac:dyDescent="0.35">
      <c r="Q470" s="10"/>
      <c r="R470" s="10"/>
      <c r="S470" s="10"/>
      <c r="T470" s="10"/>
    </row>
    <row r="471" spans="17:20" x14ac:dyDescent="0.35">
      <c r="Q471" s="10"/>
      <c r="R471" s="10"/>
      <c r="S471" s="10"/>
      <c r="T471" s="10"/>
    </row>
    <row r="472" spans="17:20" x14ac:dyDescent="0.35">
      <c r="Q472" s="10"/>
      <c r="R472" s="10"/>
      <c r="S472" s="10"/>
      <c r="T472" s="10"/>
    </row>
    <row r="473" spans="17:20" x14ac:dyDescent="0.35">
      <c r="Q473" s="10"/>
      <c r="R473" s="10"/>
      <c r="S473" s="10"/>
      <c r="T473" s="10"/>
    </row>
    <row r="474" spans="17:20" x14ac:dyDescent="0.35">
      <c r="Q474" s="10"/>
      <c r="R474" s="10"/>
      <c r="S474" s="10"/>
      <c r="T474" s="10"/>
    </row>
    <row r="475" spans="17:20" x14ac:dyDescent="0.35">
      <c r="Q475" s="10"/>
      <c r="R475" s="10"/>
      <c r="S475" s="10"/>
      <c r="T475" s="10"/>
    </row>
    <row r="476" spans="17:20" x14ac:dyDescent="0.35">
      <c r="Q476" s="10"/>
      <c r="R476" s="10"/>
      <c r="S476" s="10"/>
      <c r="T476" s="10"/>
    </row>
    <row r="477" spans="17:20" x14ac:dyDescent="0.35">
      <c r="Q477" s="10"/>
      <c r="R477" s="10"/>
      <c r="S477" s="10"/>
      <c r="T477" s="10"/>
    </row>
    <row r="478" spans="17:20" x14ac:dyDescent="0.35">
      <c r="Q478" s="10"/>
      <c r="R478" s="10"/>
      <c r="S478" s="10"/>
      <c r="T478" s="10"/>
    </row>
    <row r="479" spans="17:20" x14ac:dyDescent="0.35">
      <c r="Q479" s="10"/>
      <c r="R479" s="10"/>
      <c r="S479" s="10"/>
      <c r="T479" s="10"/>
    </row>
    <row r="480" spans="17:20" x14ac:dyDescent="0.35">
      <c r="Q480" s="10"/>
      <c r="R480" s="10"/>
      <c r="S480" s="10"/>
      <c r="T480" s="10"/>
    </row>
    <row r="481" spans="17:20" x14ac:dyDescent="0.35">
      <c r="Q481" s="10"/>
      <c r="R481" s="10"/>
      <c r="S481" s="10"/>
      <c r="T481" s="10"/>
    </row>
    <row r="482" spans="17:20" x14ac:dyDescent="0.35">
      <c r="Q482" s="10"/>
      <c r="R482" s="10"/>
      <c r="S482" s="10"/>
      <c r="T482" s="10"/>
    </row>
    <row r="483" spans="17:20" x14ac:dyDescent="0.35">
      <c r="Q483" s="10"/>
      <c r="R483" s="10"/>
      <c r="S483" s="10"/>
      <c r="T483" s="10"/>
    </row>
    <row r="484" spans="17:20" x14ac:dyDescent="0.35">
      <c r="Q484" s="10"/>
      <c r="R484" s="10"/>
      <c r="S484" s="10"/>
      <c r="T484" s="10"/>
    </row>
    <row r="485" spans="17:20" x14ac:dyDescent="0.35">
      <c r="Q485" s="10"/>
      <c r="R485" s="10"/>
      <c r="S485" s="10"/>
      <c r="T485" s="10"/>
    </row>
    <row r="486" spans="17:20" x14ac:dyDescent="0.35">
      <c r="Q486" s="10"/>
      <c r="R486" s="10"/>
      <c r="S486" s="10"/>
      <c r="T486" s="10"/>
    </row>
    <row r="487" spans="17:20" x14ac:dyDescent="0.35">
      <c r="Q487" s="10"/>
      <c r="R487" s="10"/>
      <c r="S487" s="10"/>
      <c r="T487" s="10"/>
    </row>
    <row r="488" spans="17:20" x14ac:dyDescent="0.35">
      <c r="Q488" s="10"/>
      <c r="R488" s="10"/>
      <c r="S488" s="10"/>
      <c r="T488" s="10"/>
    </row>
    <row r="489" spans="17:20" x14ac:dyDescent="0.35">
      <c r="Q489" s="10"/>
      <c r="R489" s="10"/>
      <c r="S489" s="10"/>
      <c r="T489" s="10"/>
    </row>
    <row r="490" spans="17:20" x14ac:dyDescent="0.35">
      <c r="Q490" s="10"/>
      <c r="R490" s="10"/>
      <c r="S490" s="10"/>
      <c r="T490" s="10"/>
    </row>
    <row r="491" spans="17:20" x14ac:dyDescent="0.35">
      <c r="Q491" s="10"/>
      <c r="R491" s="10"/>
      <c r="S491" s="10"/>
      <c r="T491" s="10"/>
    </row>
    <row r="492" spans="17:20" x14ac:dyDescent="0.35">
      <c r="Q492" s="10"/>
      <c r="R492" s="10"/>
      <c r="S492" s="10"/>
      <c r="T492" s="10"/>
    </row>
    <row r="493" spans="17:20" x14ac:dyDescent="0.35">
      <c r="Q493" s="10"/>
      <c r="R493" s="10"/>
      <c r="S493" s="10"/>
      <c r="T493" s="10"/>
    </row>
    <row r="494" spans="17:20" x14ac:dyDescent="0.35">
      <c r="Q494" s="10"/>
      <c r="R494" s="10"/>
      <c r="S494" s="10"/>
      <c r="T494" s="10"/>
    </row>
    <row r="495" spans="17:20" x14ac:dyDescent="0.35">
      <c r="Q495" s="10"/>
      <c r="R495" s="10"/>
      <c r="S495" s="10"/>
      <c r="T495" s="10"/>
    </row>
    <row r="496" spans="17:20" x14ac:dyDescent="0.35">
      <c r="Q496" s="10"/>
      <c r="R496" s="10"/>
      <c r="S496" s="10"/>
      <c r="T496" s="10"/>
    </row>
    <row r="497" spans="17:20" x14ac:dyDescent="0.35">
      <c r="Q497" s="10"/>
      <c r="R497" s="10"/>
      <c r="S497" s="10"/>
      <c r="T497" s="10"/>
    </row>
    <row r="498" spans="17:20" x14ac:dyDescent="0.35">
      <c r="Q498" s="10"/>
      <c r="R498" s="10"/>
      <c r="S498" s="10"/>
      <c r="T498" s="10"/>
    </row>
    <row r="499" spans="17:20" x14ac:dyDescent="0.35">
      <c r="Q499" s="10"/>
      <c r="R499" s="10"/>
      <c r="S499" s="10"/>
      <c r="T499" s="10"/>
    </row>
    <row r="500" spans="17:20" x14ac:dyDescent="0.35">
      <c r="Q500" s="10"/>
      <c r="R500" s="10"/>
      <c r="S500" s="10"/>
      <c r="T500" s="10"/>
    </row>
    <row r="501" spans="17:20" x14ac:dyDescent="0.35">
      <c r="Q501" s="10"/>
      <c r="R501" s="10"/>
      <c r="S501" s="10"/>
      <c r="T501" s="10"/>
    </row>
    <row r="502" spans="17:20" x14ac:dyDescent="0.35">
      <c r="Q502" s="10"/>
      <c r="R502" s="10"/>
      <c r="S502" s="10"/>
      <c r="T502" s="10"/>
    </row>
    <row r="503" spans="17:20" x14ac:dyDescent="0.35">
      <c r="Q503" s="10"/>
      <c r="R503" s="10"/>
      <c r="S503" s="10"/>
      <c r="T503" s="10"/>
    </row>
    <row r="504" spans="17:20" x14ac:dyDescent="0.35">
      <c r="Q504" s="10"/>
      <c r="R504" s="10"/>
      <c r="S504" s="10"/>
      <c r="T504" s="10"/>
    </row>
    <row r="505" spans="17:20" x14ac:dyDescent="0.35">
      <c r="Q505" s="10"/>
      <c r="R505" s="10"/>
      <c r="S505" s="10"/>
      <c r="T505" s="10"/>
    </row>
    <row r="506" spans="17:20" x14ac:dyDescent="0.35">
      <c r="Q506" s="10"/>
      <c r="R506" s="10"/>
      <c r="S506" s="10"/>
      <c r="T506" s="10"/>
    </row>
    <row r="507" spans="17:20" x14ac:dyDescent="0.35">
      <c r="Q507" s="10"/>
      <c r="R507" s="10"/>
      <c r="S507" s="10"/>
      <c r="T507" s="10"/>
    </row>
    <row r="508" spans="17:20" x14ac:dyDescent="0.35">
      <c r="Q508" s="10"/>
      <c r="R508" s="10"/>
      <c r="S508" s="10"/>
      <c r="T508" s="10"/>
    </row>
    <row r="509" spans="17:20" x14ac:dyDescent="0.35">
      <c r="Q509" s="10"/>
      <c r="R509" s="10"/>
      <c r="S509" s="10"/>
      <c r="T509" s="10"/>
    </row>
    <row r="510" spans="17:20" x14ac:dyDescent="0.35">
      <c r="Q510" s="10"/>
      <c r="R510" s="10"/>
      <c r="S510" s="10"/>
      <c r="T510" s="10"/>
    </row>
    <row r="511" spans="17:20" x14ac:dyDescent="0.35">
      <c r="Q511" s="10"/>
      <c r="R511" s="10"/>
      <c r="S511" s="10"/>
      <c r="T511" s="10"/>
    </row>
    <row r="512" spans="17:20" x14ac:dyDescent="0.35">
      <c r="Q512" s="10"/>
      <c r="R512" s="10"/>
      <c r="S512" s="10"/>
      <c r="T512" s="10"/>
    </row>
    <row r="513" spans="17:20" x14ac:dyDescent="0.35">
      <c r="Q513" s="10"/>
      <c r="R513" s="10"/>
      <c r="S513" s="10"/>
      <c r="T513" s="10"/>
    </row>
    <row r="514" spans="17:20" x14ac:dyDescent="0.35">
      <c r="Q514" s="10"/>
      <c r="R514" s="10"/>
      <c r="S514" s="10"/>
      <c r="T514" s="10"/>
    </row>
    <row r="515" spans="17:20" x14ac:dyDescent="0.35">
      <c r="Q515" s="10"/>
      <c r="R515" s="10"/>
      <c r="S515" s="10"/>
      <c r="T515" s="10"/>
    </row>
    <row r="516" spans="17:20" x14ac:dyDescent="0.35">
      <c r="Q516" s="10"/>
      <c r="R516" s="10"/>
      <c r="S516" s="10"/>
      <c r="T516" s="10"/>
    </row>
    <row r="517" spans="17:20" x14ac:dyDescent="0.35">
      <c r="Q517" s="10"/>
      <c r="R517" s="10"/>
      <c r="S517" s="10"/>
      <c r="T517" s="10"/>
    </row>
    <row r="518" spans="17:20" x14ac:dyDescent="0.35">
      <c r="Q518" s="10"/>
      <c r="R518" s="10"/>
      <c r="S518" s="10"/>
      <c r="T518" s="10"/>
    </row>
    <row r="519" spans="17:20" x14ac:dyDescent="0.35">
      <c r="Q519" s="10"/>
      <c r="R519" s="10"/>
      <c r="S519" s="10"/>
      <c r="T519" s="10"/>
    </row>
    <row r="520" spans="17:20" x14ac:dyDescent="0.35">
      <c r="Q520" s="10"/>
      <c r="R520" s="10"/>
      <c r="S520" s="10"/>
      <c r="T520" s="10"/>
    </row>
    <row r="521" spans="17:20" x14ac:dyDescent="0.35">
      <c r="Q521" s="10"/>
      <c r="R521" s="10"/>
      <c r="S521" s="10"/>
      <c r="T521" s="10"/>
    </row>
    <row r="522" spans="17:20" x14ac:dyDescent="0.35">
      <c r="Q522" s="10"/>
      <c r="R522" s="10"/>
      <c r="S522" s="10"/>
      <c r="T522" s="10"/>
    </row>
    <row r="523" spans="17:20" x14ac:dyDescent="0.35">
      <c r="Q523" s="10"/>
      <c r="R523" s="10"/>
      <c r="S523" s="10"/>
      <c r="T523" s="10"/>
    </row>
    <row r="524" spans="17:20" x14ac:dyDescent="0.35">
      <c r="Q524" s="10"/>
      <c r="R524" s="10"/>
      <c r="S524" s="10"/>
      <c r="T524" s="10"/>
    </row>
    <row r="525" spans="17:20" x14ac:dyDescent="0.35">
      <c r="Q525" s="10"/>
      <c r="R525" s="10"/>
      <c r="S525" s="10"/>
      <c r="T525" s="10"/>
    </row>
    <row r="526" spans="17:20" x14ac:dyDescent="0.35">
      <c r="Q526" s="10"/>
      <c r="R526" s="10"/>
      <c r="S526" s="10"/>
      <c r="T526" s="10"/>
    </row>
    <row r="527" spans="17:20" x14ac:dyDescent="0.35">
      <c r="Q527" s="10"/>
      <c r="R527" s="10"/>
      <c r="S527" s="10"/>
      <c r="T527" s="10"/>
    </row>
    <row r="528" spans="17:20" x14ac:dyDescent="0.35">
      <c r="Q528" s="10"/>
      <c r="R528" s="10"/>
      <c r="S528" s="10"/>
      <c r="T528" s="10"/>
    </row>
    <row r="529" spans="17:20" x14ac:dyDescent="0.35">
      <c r="Q529" s="10"/>
      <c r="R529" s="10"/>
      <c r="S529" s="10"/>
      <c r="T529" s="10"/>
    </row>
    <row r="530" spans="17:20" x14ac:dyDescent="0.35">
      <c r="Q530" s="10"/>
      <c r="R530" s="10"/>
      <c r="S530" s="10"/>
      <c r="T530" s="10"/>
    </row>
    <row r="531" spans="17:20" x14ac:dyDescent="0.35">
      <c r="Q531" s="10"/>
      <c r="R531" s="10"/>
      <c r="S531" s="10"/>
      <c r="T531" s="10"/>
    </row>
    <row r="532" spans="17:20" x14ac:dyDescent="0.35">
      <c r="Q532" s="10"/>
      <c r="R532" s="10"/>
      <c r="S532" s="10"/>
      <c r="T532" s="10"/>
    </row>
    <row r="533" spans="17:20" x14ac:dyDescent="0.35">
      <c r="Q533" s="10"/>
      <c r="R533" s="10"/>
      <c r="S533" s="10"/>
      <c r="T533" s="10"/>
    </row>
    <row r="534" spans="17:20" x14ac:dyDescent="0.35">
      <c r="Q534" s="10"/>
      <c r="R534" s="10"/>
      <c r="S534" s="10"/>
      <c r="T534" s="10"/>
    </row>
    <row r="535" spans="17:20" x14ac:dyDescent="0.35">
      <c r="Q535" s="10"/>
      <c r="R535" s="10"/>
      <c r="S535" s="10"/>
      <c r="T535" s="10"/>
    </row>
    <row r="536" spans="17:20" x14ac:dyDescent="0.35">
      <c r="Q536" s="10"/>
      <c r="R536" s="10"/>
      <c r="S536" s="10"/>
      <c r="T536" s="10"/>
    </row>
    <row r="537" spans="17:20" x14ac:dyDescent="0.35">
      <c r="Q537" s="10"/>
      <c r="R537" s="10"/>
      <c r="S537" s="10"/>
      <c r="T537" s="10"/>
    </row>
    <row r="538" spans="17:20" x14ac:dyDescent="0.35">
      <c r="Q538" s="10"/>
      <c r="R538" s="10"/>
      <c r="S538" s="10"/>
      <c r="T538" s="10"/>
    </row>
    <row r="539" spans="17:20" x14ac:dyDescent="0.35">
      <c r="Q539" s="10"/>
      <c r="R539" s="10"/>
      <c r="S539" s="10"/>
      <c r="T539" s="10"/>
    </row>
    <row r="540" spans="17:20" x14ac:dyDescent="0.35">
      <c r="Q540" s="10"/>
      <c r="R540" s="10"/>
      <c r="S540" s="10"/>
      <c r="T540" s="10"/>
    </row>
    <row r="541" spans="17:20" x14ac:dyDescent="0.35">
      <c r="Q541" s="10"/>
      <c r="R541" s="10"/>
      <c r="S541" s="10"/>
      <c r="T541" s="10"/>
    </row>
    <row r="542" spans="17:20" x14ac:dyDescent="0.35">
      <c r="Q542" s="10"/>
      <c r="R542" s="10"/>
      <c r="S542" s="10"/>
      <c r="T542" s="10"/>
    </row>
    <row r="543" spans="17:20" x14ac:dyDescent="0.35">
      <c r="Q543" s="10"/>
      <c r="R543" s="10"/>
      <c r="S543" s="10"/>
      <c r="T543" s="10"/>
    </row>
    <row r="544" spans="17:20" x14ac:dyDescent="0.35">
      <c r="Q544" s="10"/>
      <c r="R544" s="10"/>
      <c r="S544" s="10"/>
      <c r="T544" s="10"/>
    </row>
    <row r="545" spans="17:20" x14ac:dyDescent="0.35">
      <c r="Q545" s="10"/>
      <c r="R545" s="10"/>
      <c r="S545" s="10"/>
      <c r="T545" s="10"/>
    </row>
    <row r="546" spans="17:20" x14ac:dyDescent="0.35">
      <c r="Q546" s="10"/>
      <c r="R546" s="10"/>
      <c r="S546" s="10"/>
      <c r="T546" s="10"/>
    </row>
    <row r="547" spans="17:20" x14ac:dyDescent="0.35">
      <c r="Q547" s="10"/>
      <c r="R547" s="10"/>
      <c r="S547" s="10"/>
      <c r="T547" s="10"/>
    </row>
    <row r="548" spans="17:20" x14ac:dyDescent="0.35">
      <c r="Q548" s="10"/>
      <c r="R548" s="10"/>
      <c r="S548" s="10"/>
      <c r="T548" s="10"/>
    </row>
    <row r="549" spans="17:20" x14ac:dyDescent="0.35">
      <c r="Q549" s="10"/>
      <c r="R549" s="10"/>
      <c r="S549" s="10"/>
      <c r="T549" s="10"/>
    </row>
    <row r="550" spans="17:20" x14ac:dyDescent="0.35">
      <c r="Q550" s="10"/>
      <c r="R550" s="10"/>
      <c r="S550" s="10"/>
      <c r="T550" s="10"/>
    </row>
    <row r="551" spans="17:20" x14ac:dyDescent="0.35">
      <c r="Q551" s="10"/>
      <c r="R551" s="10"/>
      <c r="S551" s="10"/>
      <c r="T551" s="10"/>
    </row>
    <row r="552" spans="17:20" x14ac:dyDescent="0.35">
      <c r="Q552" s="10"/>
      <c r="R552" s="10"/>
      <c r="S552" s="10"/>
      <c r="T552" s="10"/>
    </row>
    <row r="553" spans="17:20" x14ac:dyDescent="0.35">
      <c r="Q553" s="10"/>
      <c r="R553" s="10"/>
      <c r="S553" s="10"/>
      <c r="T553" s="10"/>
    </row>
    <row r="554" spans="17:20" x14ac:dyDescent="0.35">
      <c r="Q554" s="10"/>
      <c r="R554" s="10"/>
      <c r="S554" s="10"/>
      <c r="T554" s="10"/>
    </row>
    <row r="555" spans="17:20" x14ac:dyDescent="0.35">
      <c r="Q555" s="10"/>
      <c r="R555" s="10"/>
      <c r="S555" s="10"/>
      <c r="T555" s="10"/>
    </row>
    <row r="556" spans="17:20" x14ac:dyDescent="0.35">
      <c r="Q556" s="10"/>
      <c r="R556" s="10"/>
      <c r="S556" s="10"/>
      <c r="T556" s="10"/>
    </row>
    <row r="557" spans="17:20" x14ac:dyDescent="0.35">
      <c r="Q557" s="10"/>
      <c r="R557" s="10"/>
      <c r="S557" s="10"/>
      <c r="T557" s="10"/>
    </row>
    <row r="558" spans="17:20" x14ac:dyDescent="0.35">
      <c r="Q558" s="10"/>
      <c r="R558" s="10"/>
      <c r="S558" s="10"/>
      <c r="T558" s="10"/>
    </row>
    <row r="559" spans="17:20" x14ac:dyDescent="0.35">
      <c r="Q559" s="10"/>
      <c r="R559" s="10"/>
      <c r="S559" s="10"/>
      <c r="T559" s="10"/>
    </row>
    <row r="560" spans="17:20" x14ac:dyDescent="0.35">
      <c r="Q560" s="10"/>
      <c r="R560" s="10"/>
      <c r="S560" s="10"/>
      <c r="T560" s="10"/>
    </row>
    <row r="561" spans="17:20" x14ac:dyDescent="0.35">
      <c r="Q561" s="10"/>
      <c r="R561" s="10"/>
      <c r="S561" s="10"/>
      <c r="T561" s="10"/>
    </row>
    <row r="562" spans="17:20" x14ac:dyDescent="0.35">
      <c r="Q562" s="10"/>
      <c r="R562" s="10"/>
      <c r="S562" s="10"/>
      <c r="T562" s="10"/>
    </row>
    <row r="563" spans="17:20" x14ac:dyDescent="0.35">
      <c r="Q563" s="10"/>
      <c r="R563" s="10"/>
      <c r="S563" s="10"/>
      <c r="T563" s="10"/>
    </row>
    <row r="564" spans="17:20" x14ac:dyDescent="0.35">
      <c r="Q564" s="10"/>
      <c r="R564" s="10"/>
      <c r="S564" s="10"/>
      <c r="T564" s="10"/>
    </row>
    <row r="565" spans="17:20" x14ac:dyDescent="0.35">
      <c r="Q565" s="10"/>
      <c r="R565" s="10"/>
      <c r="S565" s="10"/>
      <c r="T565" s="10"/>
    </row>
    <row r="566" spans="17:20" x14ac:dyDescent="0.35">
      <c r="Q566" s="10"/>
      <c r="R566" s="10"/>
      <c r="S566" s="10"/>
      <c r="T566" s="10"/>
    </row>
    <row r="567" spans="17:20" x14ac:dyDescent="0.35">
      <c r="Q567" s="10"/>
      <c r="R567" s="10"/>
      <c r="S567" s="10"/>
      <c r="T567" s="10"/>
    </row>
    <row r="568" spans="17:20" x14ac:dyDescent="0.35">
      <c r="Q568" s="10"/>
      <c r="R568" s="10"/>
      <c r="S568" s="10"/>
      <c r="T568" s="10"/>
    </row>
    <row r="569" spans="17:20" x14ac:dyDescent="0.35">
      <c r="Q569" s="10"/>
      <c r="R569" s="10"/>
      <c r="S569" s="10"/>
      <c r="T569" s="10"/>
    </row>
    <row r="570" spans="17:20" x14ac:dyDescent="0.35">
      <c r="Q570" s="10"/>
      <c r="R570" s="10"/>
      <c r="S570" s="10"/>
      <c r="T570" s="10"/>
    </row>
    <row r="571" spans="17:20" x14ac:dyDescent="0.35">
      <c r="Q571" s="10"/>
      <c r="R571" s="10"/>
      <c r="S571" s="10"/>
      <c r="T571" s="10"/>
    </row>
    <row r="572" spans="17:20" x14ac:dyDescent="0.35">
      <c r="Q572" s="10"/>
      <c r="R572" s="10"/>
      <c r="S572" s="10"/>
      <c r="T572" s="10"/>
    </row>
    <row r="573" spans="17:20" x14ac:dyDescent="0.35">
      <c r="Q573" s="10"/>
      <c r="R573" s="10"/>
      <c r="S573" s="10"/>
      <c r="T573" s="10"/>
    </row>
    <row r="574" spans="17:20" x14ac:dyDescent="0.35">
      <c r="Q574" s="10"/>
      <c r="R574" s="10"/>
      <c r="S574" s="10"/>
      <c r="T574" s="10"/>
    </row>
    <row r="575" spans="17:20" x14ac:dyDescent="0.35">
      <c r="Q575" s="10"/>
      <c r="R575" s="10"/>
      <c r="S575" s="10"/>
      <c r="T575" s="10"/>
    </row>
    <row r="576" spans="17:20" x14ac:dyDescent="0.35">
      <c r="Q576" s="10"/>
      <c r="R576" s="10"/>
      <c r="S576" s="10"/>
      <c r="T576" s="10"/>
    </row>
    <row r="577" spans="17:20" x14ac:dyDescent="0.35">
      <c r="Q577" s="10"/>
      <c r="R577" s="10"/>
      <c r="S577" s="10"/>
      <c r="T577" s="10"/>
    </row>
    <row r="578" spans="17:20" x14ac:dyDescent="0.35">
      <c r="Q578" s="10"/>
      <c r="R578" s="10"/>
      <c r="S578" s="10"/>
      <c r="T578" s="10"/>
    </row>
    <row r="579" spans="17:20" x14ac:dyDescent="0.35">
      <c r="Q579" s="10"/>
      <c r="R579" s="10"/>
      <c r="S579" s="10"/>
      <c r="T579" s="10"/>
    </row>
    <row r="580" spans="17:20" x14ac:dyDescent="0.35">
      <c r="Q580" s="10"/>
      <c r="R580" s="10"/>
      <c r="S580" s="10"/>
      <c r="T580" s="10"/>
    </row>
    <row r="581" spans="17:20" x14ac:dyDescent="0.35">
      <c r="Q581" s="10"/>
      <c r="R581" s="10"/>
      <c r="S581" s="10"/>
      <c r="T581" s="10"/>
    </row>
    <row r="582" spans="17:20" x14ac:dyDescent="0.35">
      <c r="Q582" s="10"/>
      <c r="R582" s="10"/>
      <c r="S582" s="10"/>
      <c r="T582" s="10"/>
    </row>
    <row r="583" spans="17:20" x14ac:dyDescent="0.35">
      <c r="Q583" s="10"/>
      <c r="R583" s="10"/>
      <c r="S583" s="10"/>
      <c r="T583" s="10"/>
    </row>
    <row r="584" spans="17:20" x14ac:dyDescent="0.35">
      <c r="Q584" s="10"/>
      <c r="R584" s="10"/>
      <c r="S584" s="10"/>
      <c r="T584" s="10"/>
    </row>
    <row r="585" spans="17:20" x14ac:dyDescent="0.35">
      <c r="Q585" s="10"/>
      <c r="R585" s="10"/>
      <c r="S585" s="10"/>
      <c r="T585" s="10"/>
    </row>
    <row r="586" spans="17:20" x14ac:dyDescent="0.35">
      <c r="Q586" s="10"/>
      <c r="R586" s="10"/>
      <c r="S586" s="10"/>
      <c r="T586" s="10"/>
    </row>
    <row r="587" spans="17:20" x14ac:dyDescent="0.35">
      <c r="Q587" s="10"/>
      <c r="R587" s="10"/>
      <c r="S587" s="10"/>
      <c r="T587" s="10"/>
    </row>
    <row r="588" spans="17:20" x14ac:dyDescent="0.35">
      <c r="Q588" s="10"/>
      <c r="R588" s="10"/>
      <c r="S588" s="10"/>
      <c r="T588" s="10"/>
    </row>
    <row r="589" spans="17:20" x14ac:dyDescent="0.35">
      <c r="Q589" s="10"/>
      <c r="R589" s="10"/>
      <c r="S589" s="10"/>
      <c r="T589" s="10"/>
    </row>
    <row r="590" spans="17:20" x14ac:dyDescent="0.35">
      <c r="Q590" s="10"/>
      <c r="R590" s="10"/>
      <c r="S590" s="10"/>
      <c r="T590" s="10"/>
    </row>
    <row r="591" spans="17:20" x14ac:dyDescent="0.35">
      <c r="Q591" s="10"/>
      <c r="R591" s="10"/>
      <c r="S591" s="10"/>
      <c r="T591" s="10"/>
    </row>
    <row r="592" spans="17:20" x14ac:dyDescent="0.35">
      <c r="Q592" s="10"/>
      <c r="R592" s="10"/>
      <c r="S592" s="10"/>
      <c r="T592" s="10"/>
    </row>
    <row r="593" spans="17:20" x14ac:dyDescent="0.35">
      <c r="Q593" s="10"/>
      <c r="R593" s="10"/>
      <c r="S593" s="10"/>
      <c r="T593" s="10"/>
    </row>
    <row r="594" spans="17:20" x14ac:dyDescent="0.35">
      <c r="Q594" s="10"/>
      <c r="R594" s="10"/>
      <c r="S594" s="10"/>
      <c r="T594" s="10"/>
    </row>
    <row r="595" spans="17:20" x14ac:dyDescent="0.35">
      <c r="Q595" s="10"/>
      <c r="R595" s="10"/>
      <c r="S595" s="10"/>
      <c r="T595" s="10"/>
    </row>
    <row r="596" spans="17:20" x14ac:dyDescent="0.35">
      <c r="Q596" s="10"/>
      <c r="R596" s="10"/>
      <c r="S596" s="10"/>
      <c r="T596" s="10"/>
    </row>
    <row r="597" spans="17:20" x14ac:dyDescent="0.35">
      <c r="Q597" s="10"/>
      <c r="R597" s="10"/>
      <c r="S597" s="10"/>
      <c r="T597" s="10"/>
    </row>
    <row r="598" spans="17:20" x14ac:dyDescent="0.35">
      <c r="Q598" s="10"/>
      <c r="R598" s="10"/>
      <c r="S598" s="10"/>
      <c r="T598" s="10"/>
    </row>
    <row r="599" spans="17:20" x14ac:dyDescent="0.35">
      <c r="Q599" s="10"/>
      <c r="R599" s="10"/>
      <c r="S599" s="10"/>
      <c r="T599" s="10"/>
    </row>
    <row r="600" spans="17:20" x14ac:dyDescent="0.35">
      <c r="Q600" s="10"/>
      <c r="R600" s="10"/>
      <c r="S600" s="10"/>
      <c r="T600" s="10"/>
    </row>
    <row r="601" spans="17:20" x14ac:dyDescent="0.35">
      <c r="Q601" s="10"/>
      <c r="R601" s="10"/>
      <c r="S601" s="10"/>
      <c r="T601" s="10"/>
    </row>
    <row r="602" spans="17:20" x14ac:dyDescent="0.35">
      <c r="Q602" s="10"/>
      <c r="R602" s="10"/>
      <c r="S602" s="10"/>
      <c r="T602" s="10"/>
    </row>
    <row r="603" spans="17:20" x14ac:dyDescent="0.35">
      <c r="Q603" s="10"/>
      <c r="R603" s="10"/>
      <c r="S603" s="10"/>
      <c r="T603" s="10"/>
    </row>
    <row r="604" spans="17:20" x14ac:dyDescent="0.35">
      <c r="Q604" s="10"/>
      <c r="R604" s="10"/>
      <c r="S604" s="10"/>
      <c r="T604" s="10"/>
    </row>
    <row r="605" spans="17:20" x14ac:dyDescent="0.35">
      <c r="Q605" s="10"/>
      <c r="R605" s="10"/>
      <c r="S605" s="10"/>
      <c r="T605" s="10"/>
    </row>
    <row r="606" spans="17:20" x14ac:dyDescent="0.35">
      <c r="Q606" s="10"/>
      <c r="R606" s="10"/>
      <c r="S606" s="10"/>
      <c r="T606" s="10"/>
    </row>
    <row r="607" spans="17:20" x14ac:dyDescent="0.35">
      <c r="Q607" s="10"/>
      <c r="R607" s="10"/>
      <c r="S607" s="10"/>
      <c r="T607" s="10"/>
    </row>
    <row r="608" spans="17:20" x14ac:dyDescent="0.35">
      <c r="Q608" s="10"/>
      <c r="R608" s="10"/>
      <c r="S608" s="10"/>
      <c r="T608" s="10"/>
    </row>
    <row r="609" spans="17:20" x14ac:dyDescent="0.35">
      <c r="Q609" s="10"/>
      <c r="R609" s="10"/>
      <c r="S609" s="10"/>
      <c r="T609" s="10"/>
    </row>
    <row r="610" spans="17:20" x14ac:dyDescent="0.35">
      <c r="Q610" s="10"/>
      <c r="R610" s="10"/>
      <c r="S610" s="10"/>
      <c r="T610" s="10"/>
    </row>
    <row r="611" spans="17:20" x14ac:dyDescent="0.35">
      <c r="Q611" s="10"/>
      <c r="R611" s="10"/>
      <c r="S611" s="10"/>
      <c r="T611" s="10"/>
    </row>
    <row r="612" spans="17:20" x14ac:dyDescent="0.35">
      <c r="Q612" s="10"/>
      <c r="R612" s="10"/>
      <c r="S612" s="10"/>
      <c r="T612" s="10"/>
    </row>
    <row r="613" spans="17:20" x14ac:dyDescent="0.35">
      <c r="Q613" s="10"/>
      <c r="R613" s="10"/>
      <c r="S613" s="10"/>
      <c r="T613" s="10"/>
    </row>
    <row r="614" spans="17:20" x14ac:dyDescent="0.35">
      <c r="Q614" s="10"/>
      <c r="R614" s="10"/>
      <c r="S614" s="10"/>
      <c r="T614" s="10"/>
    </row>
    <row r="615" spans="17:20" x14ac:dyDescent="0.35">
      <c r="Q615" s="10"/>
      <c r="R615" s="10"/>
      <c r="S615" s="10"/>
      <c r="T615" s="10"/>
    </row>
    <row r="616" spans="17:20" x14ac:dyDescent="0.35">
      <c r="Q616" s="10"/>
      <c r="R616" s="10"/>
      <c r="S616" s="10"/>
      <c r="T616" s="10"/>
    </row>
    <row r="617" spans="17:20" x14ac:dyDescent="0.35">
      <c r="Q617" s="10"/>
      <c r="R617" s="10"/>
      <c r="S617" s="10"/>
      <c r="T617" s="10"/>
    </row>
    <row r="618" spans="17:20" x14ac:dyDescent="0.35">
      <c r="Q618" s="10"/>
      <c r="R618" s="10"/>
      <c r="S618" s="10"/>
      <c r="T618" s="10"/>
    </row>
    <row r="619" spans="17:20" x14ac:dyDescent="0.35">
      <c r="Q619" s="10"/>
      <c r="R619" s="10"/>
      <c r="S619" s="10"/>
      <c r="T619" s="10"/>
    </row>
    <row r="620" spans="17:20" x14ac:dyDescent="0.35">
      <c r="Q620" s="10"/>
      <c r="R620" s="10"/>
      <c r="S620" s="10"/>
      <c r="T620" s="10"/>
    </row>
    <row r="621" spans="17:20" x14ac:dyDescent="0.35">
      <c r="Q621" s="10"/>
      <c r="R621" s="10"/>
      <c r="S621" s="10"/>
      <c r="T621" s="10"/>
    </row>
    <row r="622" spans="17:20" x14ac:dyDescent="0.35">
      <c r="Q622" s="10"/>
      <c r="R622" s="10"/>
      <c r="S622" s="10"/>
      <c r="T622" s="10"/>
    </row>
    <row r="623" spans="17:20" x14ac:dyDescent="0.35">
      <c r="Q623" s="10"/>
      <c r="R623" s="10"/>
      <c r="S623" s="10"/>
      <c r="T623" s="10"/>
    </row>
    <row r="624" spans="17:20" x14ac:dyDescent="0.35">
      <c r="Q624" s="10"/>
      <c r="R624" s="10"/>
      <c r="S624" s="10"/>
      <c r="T624" s="10"/>
    </row>
    <row r="625" spans="17:20" x14ac:dyDescent="0.35">
      <c r="Q625" s="10"/>
      <c r="R625" s="10"/>
      <c r="S625" s="10"/>
      <c r="T625" s="10"/>
    </row>
    <row r="626" spans="17:20" x14ac:dyDescent="0.35">
      <c r="Q626" s="10"/>
      <c r="R626" s="10"/>
      <c r="S626" s="10"/>
      <c r="T626" s="10"/>
    </row>
    <row r="627" spans="17:20" x14ac:dyDescent="0.35">
      <c r="Q627" s="10"/>
      <c r="R627" s="10"/>
      <c r="S627" s="10"/>
      <c r="T627" s="10"/>
    </row>
    <row r="628" spans="17:20" x14ac:dyDescent="0.35">
      <c r="Q628" s="10"/>
      <c r="R628" s="10"/>
      <c r="S628" s="10"/>
      <c r="T628" s="10"/>
    </row>
    <row r="629" spans="17:20" x14ac:dyDescent="0.35">
      <c r="Q629" s="10"/>
      <c r="R629" s="10"/>
      <c r="S629" s="10"/>
      <c r="T629" s="10"/>
    </row>
    <row r="630" spans="17:20" x14ac:dyDescent="0.35">
      <c r="Q630" s="10"/>
      <c r="R630" s="10"/>
      <c r="S630" s="10"/>
      <c r="T630" s="10"/>
    </row>
    <row r="631" spans="17:20" x14ac:dyDescent="0.35">
      <c r="Q631" s="10"/>
      <c r="R631" s="10"/>
      <c r="S631" s="10"/>
      <c r="T631" s="10"/>
    </row>
    <row r="632" spans="17:20" x14ac:dyDescent="0.35">
      <c r="Q632" s="10"/>
      <c r="R632" s="10"/>
      <c r="S632" s="10"/>
      <c r="T632" s="10"/>
    </row>
    <row r="633" spans="17:20" x14ac:dyDescent="0.35">
      <c r="Q633" s="10"/>
      <c r="R633" s="10"/>
      <c r="S633" s="10"/>
      <c r="T633" s="10"/>
    </row>
    <row r="634" spans="17:20" x14ac:dyDescent="0.35">
      <c r="Q634" s="10"/>
      <c r="R634" s="10"/>
      <c r="S634" s="10"/>
      <c r="T634" s="10"/>
    </row>
    <row r="635" spans="17:20" x14ac:dyDescent="0.35">
      <c r="Q635" s="10"/>
      <c r="R635" s="10"/>
      <c r="S635" s="10"/>
      <c r="T635" s="10"/>
    </row>
    <row r="636" spans="17:20" x14ac:dyDescent="0.35">
      <c r="Q636" s="10"/>
      <c r="R636" s="10"/>
      <c r="S636" s="10"/>
      <c r="T636" s="10"/>
    </row>
    <row r="637" spans="17:20" x14ac:dyDescent="0.35">
      <c r="Q637" s="10"/>
      <c r="R637" s="10"/>
      <c r="S637" s="10"/>
      <c r="T637" s="10"/>
    </row>
    <row r="638" spans="17:20" x14ac:dyDescent="0.35">
      <c r="Q638" s="10"/>
      <c r="R638" s="10"/>
      <c r="S638" s="10"/>
      <c r="T638" s="10"/>
    </row>
    <row r="639" spans="17:20" x14ac:dyDescent="0.35">
      <c r="Q639" s="10"/>
      <c r="R639" s="10"/>
      <c r="S639" s="10"/>
      <c r="T639" s="10"/>
    </row>
    <row r="640" spans="17:20" x14ac:dyDescent="0.35">
      <c r="Q640" s="10"/>
      <c r="R640" s="10"/>
      <c r="S640" s="10"/>
      <c r="T640" s="10"/>
    </row>
    <row r="641" spans="17:20" x14ac:dyDescent="0.35">
      <c r="Q641" s="10"/>
      <c r="R641" s="10"/>
      <c r="S641" s="10"/>
      <c r="T641" s="10"/>
    </row>
    <row r="642" spans="17:20" x14ac:dyDescent="0.35">
      <c r="Q642" s="10"/>
      <c r="R642" s="10"/>
      <c r="S642" s="10"/>
      <c r="T642" s="10"/>
    </row>
    <row r="643" spans="17:20" x14ac:dyDescent="0.35">
      <c r="Q643" s="10"/>
      <c r="R643" s="10"/>
      <c r="S643" s="10"/>
      <c r="T643" s="10"/>
    </row>
    <row r="644" spans="17:20" x14ac:dyDescent="0.35">
      <c r="Q644" s="10"/>
      <c r="R644" s="10"/>
      <c r="S644" s="10"/>
      <c r="T644" s="10"/>
    </row>
    <row r="645" spans="17:20" x14ac:dyDescent="0.35">
      <c r="Q645" s="10"/>
      <c r="R645" s="10"/>
      <c r="S645" s="10"/>
      <c r="T645" s="10"/>
    </row>
    <row r="646" spans="17:20" x14ac:dyDescent="0.35">
      <c r="Q646" s="10"/>
      <c r="R646" s="10"/>
      <c r="S646" s="10"/>
      <c r="T646" s="10"/>
    </row>
    <row r="647" spans="17:20" x14ac:dyDescent="0.35">
      <c r="Q647" s="10"/>
      <c r="R647" s="10"/>
      <c r="S647" s="10"/>
      <c r="T647" s="10"/>
    </row>
    <row r="648" spans="17:20" x14ac:dyDescent="0.35">
      <c r="Q648" s="10"/>
      <c r="R648" s="10"/>
      <c r="S648" s="10"/>
      <c r="T648" s="10"/>
    </row>
    <row r="649" spans="17:20" x14ac:dyDescent="0.35">
      <c r="Q649" s="10"/>
      <c r="R649" s="10"/>
      <c r="S649" s="10"/>
      <c r="T649" s="10"/>
    </row>
    <row r="650" spans="17:20" x14ac:dyDescent="0.35">
      <c r="Q650" s="10"/>
      <c r="R650" s="10"/>
      <c r="S650" s="10"/>
      <c r="T650" s="10"/>
    </row>
    <row r="651" spans="17:20" x14ac:dyDescent="0.35">
      <c r="Q651" s="10"/>
      <c r="R651" s="10"/>
      <c r="S651" s="10"/>
      <c r="T651" s="10"/>
    </row>
    <row r="652" spans="17:20" x14ac:dyDescent="0.35">
      <c r="Q652" s="10"/>
      <c r="R652" s="10"/>
      <c r="S652" s="10"/>
      <c r="T652" s="10"/>
    </row>
    <row r="653" spans="17:20" x14ac:dyDescent="0.35">
      <c r="Q653" s="10"/>
      <c r="R653" s="10"/>
      <c r="S653" s="10"/>
      <c r="T653" s="10"/>
    </row>
    <row r="654" spans="17:20" x14ac:dyDescent="0.35">
      <c r="Q654" s="10"/>
      <c r="R654" s="10"/>
      <c r="S654" s="10"/>
      <c r="T654" s="10"/>
    </row>
    <row r="655" spans="17:20" x14ac:dyDescent="0.35">
      <c r="Q655" s="10"/>
      <c r="R655" s="10"/>
      <c r="S655" s="10"/>
      <c r="T655" s="10"/>
    </row>
    <row r="656" spans="17:20" x14ac:dyDescent="0.35">
      <c r="Q656" s="10"/>
      <c r="R656" s="10"/>
      <c r="S656" s="10"/>
      <c r="T656" s="10"/>
    </row>
    <row r="657" spans="17:20" x14ac:dyDescent="0.35">
      <c r="Q657" s="10"/>
      <c r="R657" s="10"/>
      <c r="S657" s="10"/>
      <c r="T657" s="10"/>
    </row>
    <row r="658" spans="17:20" x14ac:dyDescent="0.35">
      <c r="Q658" s="10"/>
      <c r="R658" s="10"/>
      <c r="S658" s="10"/>
      <c r="T658" s="10"/>
    </row>
    <row r="659" spans="17:20" x14ac:dyDescent="0.35">
      <c r="Q659" s="10"/>
      <c r="R659" s="10"/>
      <c r="S659" s="10"/>
      <c r="T659" s="10"/>
    </row>
    <row r="660" spans="17:20" x14ac:dyDescent="0.35">
      <c r="Q660" s="10"/>
      <c r="R660" s="10"/>
      <c r="S660" s="10"/>
      <c r="T660" s="10"/>
    </row>
    <row r="661" spans="17:20" x14ac:dyDescent="0.35">
      <c r="Q661" s="10"/>
      <c r="R661" s="10"/>
      <c r="S661" s="10"/>
      <c r="T661" s="10"/>
    </row>
    <row r="662" spans="17:20" x14ac:dyDescent="0.35">
      <c r="Q662" s="10"/>
      <c r="R662" s="10"/>
      <c r="S662" s="10"/>
      <c r="T662" s="10"/>
    </row>
    <row r="663" spans="17:20" x14ac:dyDescent="0.35">
      <c r="Q663" s="10"/>
      <c r="R663" s="10"/>
      <c r="S663" s="10"/>
      <c r="T663" s="10"/>
    </row>
    <row r="664" spans="17:20" x14ac:dyDescent="0.35">
      <c r="Q664" s="10"/>
      <c r="R664" s="10"/>
      <c r="S664" s="10"/>
      <c r="T664" s="10"/>
    </row>
    <row r="665" spans="17:20" x14ac:dyDescent="0.35">
      <c r="Q665" s="10"/>
      <c r="R665" s="10"/>
      <c r="S665" s="10"/>
      <c r="T665" s="10"/>
    </row>
    <row r="666" spans="17:20" x14ac:dyDescent="0.35">
      <c r="Q666" s="10"/>
      <c r="R666" s="10"/>
      <c r="S666" s="10"/>
      <c r="T666" s="10"/>
    </row>
    <row r="667" spans="17:20" x14ac:dyDescent="0.35">
      <c r="Q667" s="10"/>
      <c r="R667" s="10"/>
      <c r="S667" s="10"/>
      <c r="T667" s="10"/>
    </row>
    <row r="668" spans="17:20" x14ac:dyDescent="0.35">
      <c r="Q668" s="10"/>
      <c r="R668" s="10"/>
      <c r="S668" s="10"/>
      <c r="T668" s="10"/>
    </row>
    <row r="669" spans="17:20" x14ac:dyDescent="0.35">
      <c r="Q669" s="10"/>
      <c r="R669" s="10"/>
      <c r="S669" s="10"/>
      <c r="T669" s="10"/>
    </row>
    <row r="670" spans="17:20" x14ac:dyDescent="0.35">
      <c r="Q670" s="10"/>
      <c r="R670" s="10"/>
      <c r="S670" s="10"/>
      <c r="T670" s="10"/>
    </row>
    <row r="671" spans="17:20" x14ac:dyDescent="0.35">
      <c r="Q671" s="10"/>
      <c r="R671" s="10"/>
      <c r="S671" s="10"/>
      <c r="T671" s="10"/>
    </row>
    <row r="672" spans="17:20" x14ac:dyDescent="0.35">
      <c r="Q672" s="10"/>
      <c r="R672" s="10"/>
      <c r="S672" s="10"/>
      <c r="T672" s="10"/>
    </row>
    <row r="673" spans="17:20" x14ac:dyDescent="0.35">
      <c r="Q673" s="10"/>
      <c r="R673" s="10"/>
      <c r="S673" s="10"/>
      <c r="T673" s="10"/>
    </row>
    <row r="674" spans="17:20" x14ac:dyDescent="0.35">
      <c r="Q674" s="10"/>
      <c r="R674" s="10"/>
      <c r="S674" s="10"/>
      <c r="T674" s="10"/>
    </row>
    <row r="675" spans="17:20" x14ac:dyDescent="0.35">
      <c r="Q675" s="10"/>
      <c r="R675" s="10"/>
      <c r="S675" s="10"/>
      <c r="T675" s="10"/>
    </row>
    <row r="676" spans="17:20" x14ac:dyDescent="0.35">
      <c r="Q676" s="10"/>
      <c r="R676" s="10"/>
      <c r="S676" s="10"/>
      <c r="T676" s="10"/>
    </row>
    <row r="677" spans="17:20" x14ac:dyDescent="0.35">
      <c r="Q677" s="10"/>
      <c r="R677" s="10"/>
      <c r="S677" s="10"/>
      <c r="T677" s="10"/>
    </row>
    <row r="678" spans="17:20" x14ac:dyDescent="0.35">
      <c r="Q678" s="10"/>
      <c r="R678" s="10"/>
      <c r="S678" s="10"/>
      <c r="T678" s="10"/>
    </row>
    <row r="679" spans="17:20" x14ac:dyDescent="0.35">
      <c r="Q679" s="10"/>
      <c r="R679" s="10"/>
      <c r="S679" s="10"/>
      <c r="T679" s="10"/>
    </row>
    <row r="680" spans="17:20" x14ac:dyDescent="0.35">
      <c r="Q680" s="10"/>
      <c r="R680" s="10"/>
      <c r="S680" s="10"/>
      <c r="T680" s="10"/>
    </row>
    <row r="681" spans="17:20" x14ac:dyDescent="0.35">
      <c r="Q681" s="10"/>
      <c r="R681" s="10"/>
      <c r="S681" s="10"/>
      <c r="T681" s="10"/>
    </row>
    <row r="682" spans="17:20" x14ac:dyDescent="0.35">
      <c r="Q682" s="10"/>
      <c r="R682" s="10"/>
      <c r="S682" s="10"/>
      <c r="T682" s="10"/>
    </row>
    <row r="683" spans="17:20" x14ac:dyDescent="0.35">
      <c r="Q683" s="10"/>
      <c r="R683" s="10"/>
      <c r="S683" s="10"/>
      <c r="T683" s="10"/>
    </row>
    <row r="684" spans="17:20" x14ac:dyDescent="0.35">
      <c r="Q684" s="10"/>
      <c r="R684" s="10"/>
      <c r="S684" s="10"/>
      <c r="T684" s="10"/>
    </row>
    <row r="685" spans="17:20" x14ac:dyDescent="0.35">
      <c r="Q685" s="10"/>
      <c r="R685" s="10"/>
      <c r="S685" s="10"/>
      <c r="T685" s="10"/>
    </row>
    <row r="686" spans="17:20" x14ac:dyDescent="0.35">
      <c r="Q686" s="10"/>
      <c r="R686" s="10"/>
      <c r="S686" s="10"/>
      <c r="T686" s="10"/>
    </row>
    <row r="687" spans="17:20" x14ac:dyDescent="0.35">
      <c r="Q687" s="10"/>
      <c r="R687" s="10"/>
      <c r="S687" s="10"/>
      <c r="T687" s="10"/>
    </row>
    <row r="688" spans="17:20" x14ac:dyDescent="0.35">
      <c r="Q688" s="10"/>
      <c r="R688" s="10"/>
      <c r="S688" s="10"/>
      <c r="T688" s="10"/>
    </row>
    <row r="689" spans="17:20" x14ac:dyDescent="0.35">
      <c r="Q689" s="10"/>
      <c r="R689" s="10"/>
      <c r="S689" s="10"/>
      <c r="T689" s="10"/>
    </row>
    <row r="690" spans="17:20" x14ac:dyDescent="0.35">
      <c r="Q690" s="10"/>
      <c r="R690" s="10"/>
      <c r="S690" s="10"/>
      <c r="T690" s="10"/>
    </row>
    <row r="691" spans="17:20" x14ac:dyDescent="0.35">
      <c r="Q691" s="10"/>
      <c r="R691" s="10"/>
      <c r="S691" s="10"/>
      <c r="T691" s="10"/>
    </row>
    <row r="692" spans="17:20" x14ac:dyDescent="0.35">
      <c r="Q692" s="10"/>
      <c r="R692" s="10"/>
      <c r="S692" s="10"/>
      <c r="T692" s="10"/>
    </row>
    <row r="693" spans="17:20" x14ac:dyDescent="0.35">
      <c r="Q693" s="10"/>
      <c r="R693" s="10"/>
      <c r="S693" s="10"/>
      <c r="T693" s="10"/>
    </row>
    <row r="694" spans="17:20" x14ac:dyDescent="0.35">
      <c r="Q694" s="10"/>
      <c r="R694" s="10"/>
      <c r="S694" s="10"/>
      <c r="T694" s="10"/>
    </row>
    <row r="695" spans="17:20" x14ac:dyDescent="0.35">
      <c r="Q695" s="10"/>
      <c r="R695" s="10"/>
      <c r="S695" s="10"/>
      <c r="T695" s="10"/>
    </row>
    <row r="696" spans="17:20" x14ac:dyDescent="0.35">
      <c r="Q696" s="10"/>
      <c r="R696" s="10"/>
      <c r="S696" s="10"/>
      <c r="T696" s="10"/>
    </row>
    <row r="697" spans="17:20" x14ac:dyDescent="0.35">
      <c r="Q697" s="10"/>
      <c r="R697" s="10"/>
      <c r="S697" s="10"/>
      <c r="T697" s="10"/>
    </row>
    <row r="698" spans="17:20" x14ac:dyDescent="0.35">
      <c r="Q698" s="10"/>
      <c r="R698" s="10"/>
      <c r="S698" s="10"/>
      <c r="T698" s="10"/>
    </row>
    <row r="699" spans="17:20" x14ac:dyDescent="0.35">
      <c r="Q699" s="10"/>
      <c r="R699" s="10"/>
      <c r="S699" s="10"/>
      <c r="T699" s="10"/>
    </row>
    <row r="700" spans="17:20" x14ac:dyDescent="0.35">
      <c r="Q700" s="10"/>
      <c r="R700" s="10"/>
      <c r="S700" s="10"/>
      <c r="T700" s="10"/>
    </row>
    <row r="701" spans="17:20" x14ac:dyDescent="0.35">
      <c r="Q701" s="10"/>
      <c r="R701" s="10"/>
      <c r="S701" s="10"/>
      <c r="T701" s="10"/>
    </row>
    <row r="702" spans="17:20" x14ac:dyDescent="0.35">
      <c r="Q702" s="10"/>
      <c r="R702" s="10"/>
      <c r="S702" s="10"/>
      <c r="T702" s="10"/>
    </row>
    <row r="703" spans="17:20" x14ac:dyDescent="0.35">
      <c r="Q703" s="10"/>
      <c r="R703" s="10"/>
      <c r="S703" s="10"/>
      <c r="T703" s="10"/>
    </row>
    <row r="704" spans="17:20" x14ac:dyDescent="0.35">
      <c r="Q704" s="10"/>
      <c r="R704" s="10"/>
      <c r="S704" s="10"/>
      <c r="T704" s="10"/>
    </row>
    <row r="705" spans="17:20" x14ac:dyDescent="0.35">
      <c r="Q705" s="10"/>
      <c r="R705" s="10"/>
      <c r="S705" s="10"/>
      <c r="T705" s="10"/>
    </row>
    <row r="706" spans="17:20" x14ac:dyDescent="0.35">
      <c r="Q706" s="10"/>
      <c r="R706" s="10"/>
      <c r="S706" s="10"/>
      <c r="T706" s="10"/>
    </row>
    <row r="707" spans="17:20" x14ac:dyDescent="0.35">
      <c r="Q707" s="10"/>
      <c r="R707" s="10"/>
      <c r="S707" s="10"/>
      <c r="T707" s="10"/>
    </row>
    <row r="708" spans="17:20" x14ac:dyDescent="0.35">
      <c r="Q708" s="10"/>
      <c r="R708" s="10"/>
      <c r="S708" s="10"/>
      <c r="T708" s="10"/>
    </row>
    <row r="709" spans="17:20" x14ac:dyDescent="0.35">
      <c r="Q709" s="10"/>
      <c r="R709" s="10"/>
      <c r="S709" s="10"/>
      <c r="T709" s="10"/>
    </row>
    <row r="710" spans="17:20" x14ac:dyDescent="0.35">
      <c r="Q710" s="10"/>
      <c r="R710" s="10"/>
      <c r="S710" s="10"/>
      <c r="T710" s="10"/>
    </row>
    <row r="711" spans="17:20" x14ac:dyDescent="0.35">
      <c r="Q711" s="10"/>
      <c r="R711" s="10"/>
      <c r="S711" s="10"/>
      <c r="T711" s="10"/>
    </row>
    <row r="712" spans="17:20" x14ac:dyDescent="0.35">
      <c r="Q712" s="10"/>
      <c r="R712" s="10"/>
      <c r="S712" s="10"/>
      <c r="T712" s="10"/>
    </row>
    <row r="713" spans="17:20" x14ac:dyDescent="0.35">
      <c r="Q713" s="10"/>
      <c r="R713" s="10"/>
      <c r="S713" s="10"/>
      <c r="T713" s="10"/>
    </row>
    <row r="714" spans="17:20" x14ac:dyDescent="0.35">
      <c r="Q714" s="10"/>
      <c r="R714" s="10"/>
      <c r="S714" s="10"/>
      <c r="T714" s="10"/>
    </row>
    <row r="715" spans="17:20" x14ac:dyDescent="0.35">
      <c r="Q715" s="10"/>
      <c r="R715" s="10"/>
      <c r="S715" s="10"/>
      <c r="T715" s="10"/>
    </row>
    <row r="716" spans="17:20" x14ac:dyDescent="0.35">
      <c r="Q716" s="10"/>
      <c r="R716" s="10"/>
      <c r="S716" s="10"/>
      <c r="T716" s="10"/>
    </row>
    <row r="717" spans="17:20" x14ac:dyDescent="0.35">
      <c r="Q717" s="10"/>
      <c r="R717" s="10"/>
      <c r="S717" s="10"/>
      <c r="T717" s="10"/>
    </row>
    <row r="718" spans="17:20" x14ac:dyDescent="0.35">
      <c r="Q718" s="10"/>
      <c r="R718" s="10"/>
      <c r="S718" s="10"/>
      <c r="T718" s="10"/>
    </row>
    <row r="719" spans="17:20" x14ac:dyDescent="0.35">
      <c r="Q719" s="10"/>
      <c r="R719" s="10"/>
      <c r="S719" s="10"/>
      <c r="T719" s="10"/>
    </row>
    <row r="720" spans="17:20" x14ac:dyDescent="0.35">
      <c r="Q720" s="10"/>
      <c r="R720" s="10"/>
      <c r="S720" s="10"/>
      <c r="T720" s="10"/>
    </row>
    <row r="721" spans="17:20" x14ac:dyDescent="0.35">
      <c r="Q721" s="10"/>
      <c r="R721" s="10"/>
      <c r="S721" s="10"/>
      <c r="T721" s="10"/>
    </row>
    <row r="722" spans="17:20" x14ac:dyDescent="0.35">
      <c r="Q722" s="10"/>
      <c r="R722" s="10"/>
      <c r="S722" s="10"/>
      <c r="T722" s="10"/>
    </row>
    <row r="723" spans="17:20" x14ac:dyDescent="0.35">
      <c r="Q723" s="10"/>
      <c r="R723" s="10"/>
      <c r="S723" s="10"/>
      <c r="T723" s="10"/>
    </row>
    <row r="724" spans="17:20" x14ac:dyDescent="0.35">
      <c r="Q724" s="10"/>
      <c r="R724" s="10"/>
      <c r="S724" s="10"/>
      <c r="T724" s="10"/>
    </row>
    <row r="725" spans="17:20" x14ac:dyDescent="0.35">
      <c r="Q725" s="10"/>
      <c r="R725" s="10"/>
      <c r="S725" s="10"/>
      <c r="T725" s="10"/>
    </row>
    <row r="726" spans="17:20" x14ac:dyDescent="0.35">
      <c r="Q726" s="10"/>
      <c r="R726" s="10"/>
      <c r="S726" s="10"/>
      <c r="T726" s="10"/>
    </row>
    <row r="727" spans="17:20" x14ac:dyDescent="0.35">
      <c r="Q727" s="10"/>
      <c r="R727" s="10"/>
      <c r="S727" s="10"/>
      <c r="T727" s="10"/>
    </row>
    <row r="728" spans="17:20" x14ac:dyDescent="0.35">
      <c r="Q728" s="10"/>
      <c r="R728" s="10"/>
      <c r="S728" s="10"/>
      <c r="T728" s="10"/>
    </row>
    <row r="729" spans="17:20" x14ac:dyDescent="0.35">
      <c r="Q729" s="10"/>
      <c r="R729" s="10"/>
      <c r="S729" s="10"/>
      <c r="T729" s="10"/>
    </row>
    <row r="730" spans="17:20" x14ac:dyDescent="0.35">
      <c r="Q730" s="10"/>
      <c r="R730" s="10"/>
      <c r="S730" s="10"/>
      <c r="T730" s="10"/>
    </row>
    <row r="731" spans="17:20" x14ac:dyDescent="0.35">
      <c r="Q731" s="10"/>
      <c r="R731" s="10"/>
      <c r="S731" s="10"/>
      <c r="T731" s="10"/>
    </row>
    <row r="732" spans="17:20" x14ac:dyDescent="0.35">
      <c r="Q732" s="10"/>
      <c r="R732" s="10"/>
      <c r="S732" s="10"/>
      <c r="T732" s="10"/>
    </row>
    <row r="733" spans="17:20" x14ac:dyDescent="0.35">
      <c r="Q733" s="10"/>
      <c r="R733" s="10"/>
      <c r="S733" s="10"/>
      <c r="T733" s="10"/>
    </row>
    <row r="734" spans="17:20" x14ac:dyDescent="0.35">
      <c r="Q734" s="10"/>
      <c r="R734" s="10"/>
      <c r="S734" s="10"/>
      <c r="T734" s="10"/>
    </row>
    <row r="735" spans="17:20" x14ac:dyDescent="0.35">
      <c r="Q735" s="10"/>
      <c r="R735" s="10"/>
      <c r="S735" s="10"/>
      <c r="T735" s="10"/>
    </row>
    <row r="736" spans="17:20" x14ac:dyDescent="0.35">
      <c r="Q736" s="10"/>
      <c r="R736" s="10"/>
      <c r="S736" s="10"/>
      <c r="T736" s="10"/>
    </row>
    <row r="737" spans="17:20" x14ac:dyDescent="0.35">
      <c r="Q737" s="10"/>
      <c r="R737" s="10"/>
      <c r="S737" s="10"/>
      <c r="T737" s="10"/>
    </row>
    <row r="738" spans="17:20" x14ac:dyDescent="0.35">
      <c r="Q738" s="10"/>
      <c r="R738" s="10"/>
      <c r="S738" s="10"/>
      <c r="T738" s="10"/>
    </row>
    <row r="739" spans="17:20" x14ac:dyDescent="0.35">
      <c r="Q739" s="10"/>
      <c r="R739" s="10"/>
      <c r="S739" s="10"/>
      <c r="T739" s="10"/>
    </row>
    <row r="740" spans="17:20" x14ac:dyDescent="0.35">
      <c r="Q740" s="10"/>
      <c r="R740" s="10"/>
      <c r="S740" s="10"/>
      <c r="T740" s="10"/>
    </row>
    <row r="741" spans="17:20" x14ac:dyDescent="0.35">
      <c r="Q741" s="10"/>
      <c r="R741" s="10"/>
      <c r="S741" s="10"/>
      <c r="T741" s="10"/>
    </row>
    <row r="742" spans="17:20" x14ac:dyDescent="0.35">
      <c r="Q742" s="10"/>
      <c r="R742" s="10"/>
      <c r="S742" s="10"/>
      <c r="T742" s="10"/>
    </row>
    <row r="743" spans="17:20" x14ac:dyDescent="0.35">
      <c r="Q743" s="10"/>
      <c r="R743" s="10"/>
      <c r="S743" s="10"/>
      <c r="T743" s="10"/>
    </row>
    <row r="744" spans="17:20" x14ac:dyDescent="0.35">
      <c r="Q744" s="10"/>
      <c r="R744" s="10"/>
      <c r="S744" s="10"/>
      <c r="T744" s="10"/>
    </row>
    <row r="745" spans="17:20" x14ac:dyDescent="0.35">
      <c r="Q745" s="10"/>
      <c r="R745" s="10"/>
      <c r="S745" s="10"/>
      <c r="T745" s="10"/>
    </row>
    <row r="746" spans="17:20" x14ac:dyDescent="0.35">
      <c r="Q746" s="10"/>
      <c r="R746" s="10"/>
      <c r="S746" s="10"/>
      <c r="T746" s="10"/>
    </row>
    <row r="747" spans="17:20" x14ac:dyDescent="0.35">
      <c r="Q747" s="10"/>
      <c r="R747" s="10"/>
      <c r="S747" s="10"/>
      <c r="T747" s="10"/>
    </row>
    <row r="748" spans="17:20" x14ac:dyDescent="0.35">
      <c r="Q748" s="10"/>
      <c r="R748" s="10"/>
      <c r="S748" s="10"/>
      <c r="T748" s="10"/>
    </row>
    <row r="749" spans="17:20" x14ac:dyDescent="0.35">
      <c r="Q749" s="10"/>
      <c r="R749" s="10"/>
      <c r="S749" s="10"/>
      <c r="T749" s="10"/>
    </row>
    <row r="750" spans="17:20" x14ac:dyDescent="0.35">
      <c r="Q750" s="10"/>
      <c r="R750" s="10"/>
      <c r="S750" s="10"/>
      <c r="T750" s="10"/>
    </row>
    <row r="751" spans="17:20" x14ac:dyDescent="0.35">
      <c r="Q751" s="10"/>
      <c r="R751" s="10"/>
      <c r="S751" s="10"/>
      <c r="T751" s="10"/>
    </row>
    <row r="752" spans="17:20" x14ac:dyDescent="0.35">
      <c r="Q752" s="10"/>
      <c r="R752" s="10"/>
      <c r="S752" s="10"/>
      <c r="T752" s="10"/>
    </row>
    <row r="753" spans="17:20" x14ac:dyDescent="0.35">
      <c r="Q753" s="10"/>
      <c r="R753" s="10"/>
      <c r="S753" s="10"/>
      <c r="T753" s="10"/>
    </row>
    <row r="754" spans="17:20" x14ac:dyDescent="0.35">
      <c r="Q754" s="10"/>
      <c r="R754" s="10"/>
      <c r="S754" s="10"/>
      <c r="T754" s="10"/>
    </row>
    <row r="755" spans="17:20" x14ac:dyDescent="0.35">
      <c r="Q755" s="10"/>
      <c r="R755" s="10"/>
      <c r="S755" s="10"/>
      <c r="T755" s="10"/>
    </row>
    <row r="756" spans="17:20" x14ac:dyDescent="0.35">
      <c r="Q756" s="10"/>
      <c r="R756" s="10"/>
      <c r="S756" s="10"/>
      <c r="T756" s="10"/>
    </row>
    <row r="757" spans="17:20" x14ac:dyDescent="0.35">
      <c r="Q757" s="10"/>
      <c r="R757" s="10"/>
      <c r="S757" s="10"/>
      <c r="T757" s="10"/>
    </row>
    <row r="758" spans="17:20" x14ac:dyDescent="0.35">
      <c r="Q758" s="10"/>
      <c r="R758" s="10"/>
      <c r="S758" s="10"/>
      <c r="T758" s="10"/>
    </row>
    <row r="759" spans="17:20" x14ac:dyDescent="0.35">
      <c r="Q759" s="10"/>
      <c r="R759" s="10"/>
      <c r="S759" s="10"/>
      <c r="T759" s="10"/>
    </row>
    <row r="760" spans="17:20" x14ac:dyDescent="0.35">
      <c r="Q760" s="10"/>
      <c r="R760" s="10"/>
      <c r="S760" s="10"/>
      <c r="T760" s="10"/>
    </row>
    <row r="761" spans="17:20" x14ac:dyDescent="0.35">
      <c r="Q761" s="10"/>
      <c r="R761" s="10"/>
      <c r="S761" s="10"/>
      <c r="T761" s="10"/>
    </row>
    <row r="762" spans="17:20" x14ac:dyDescent="0.35">
      <c r="Q762" s="10"/>
      <c r="R762" s="10"/>
      <c r="S762" s="10"/>
      <c r="T762" s="10"/>
    </row>
    <row r="763" spans="17:20" x14ac:dyDescent="0.35">
      <c r="Q763" s="10"/>
      <c r="R763" s="10"/>
      <c r="S763" s="10"/>
      <c r="T763" s="10"/>
    </row>
    <row r="764" spans="17:20" x14ac:dyDescent="0.35">
      <c r="Q764" s="10"/>
      <c r="R764" s="10"/>
      <c r="S764" s="10"/>
      <c r="T764" s="10"/>
    </row>
    <row r="765" spans="17:20" x14ac:dyDescent="0.35">
      <c r="Q765" s="10"/>
      <c r="R765" s="10"/>
      <c r="S765" s="10"/>
      <c r="T765" s="10"/>
    </row>
    <row r="766" spans="17:20" x14ac:dyDescent="0.35">
      <c r="Q766" s="10"/>
      <c r="R766" s="10"/>
      <c r="S766" s="10"/>
      <c r="T766" s="10"/>
    </row>
    <row r="767" spans="17:20" x14ac:dyDescent="0.35">
      <c r="Q767" s="10"/>
      <c r="R767" s="10"/>
      <c r="S767" s="10"/>
      <c r="T767" s="10"/>
    </row>
    <row r="768" spans="17:20" x14ac:dyDescent="0.35">
      <c r="Q768" s="10"/>
      <c r="R768" s="10"/>
      <c r="S768" s="10"/>
      <c r="T768" s="10"/>
    </row>
    <row r="769" spans="17:20" x14ac:dyDescent="0.35">
      <c r="Q769" s="10"/>
      <c r="R769" s="10"/>
      <c r="S769" s="10"/>
      <c r="T769" s="10"/>
    </row>
    <row r="770" spans="17:20" x14ac:dyDescent="0.35">
      <c r="Q770" s="10"/>
      <c r="R770" s="10"/>
      <c r="S770" s="10"/>
      <c r="T770" s="10"/>
    </row>
    <row r="771" spans="17:20" x14ac:dyDescent="0.35">
      <c r="Q771" s="10"/>
      <c r="R771" s="10"/>
      <c r="S771" s="10"/>
      <c r="T771" s="10"/>
    </row>
    <row r="772" spans="17:20" x14ac:dyDescent="0.35">
      <c r="Q772" s="10"/>
      <c r="R772" s="10"/>
      <c r="S772" s="10"/>
      <c r="T772" s="10"/>
    </row>
    <row r="773" spans="17:20" x14ac:dyDescent="0.35">
      <c r="Q773" s="10"/>
      <c r="R773" s="10"/>
      <c r="S773" s="10"/>
      <c r="T773" s="10"/>
    </row>
    <row r="774" spans="17:20" x14ac:dyDescent="0.35">
      <c r="Q774" s="10"/>
      <c r="R774" s="10"/>
      <c r="S774" s="10"/>
      <c r="T774" s="10"/>
    </row>
    <row r="775" spans="17:20" x14ac:dyDescent="0.35">
      <c r="Q775" s="10"/>
      <c r="R775" s="10"/>
      <c r="S775" s="10"/>
      <c r="T775" s="10"/>
    </row>
    <row r="776" spans="17:20" x14ac:dyDescent="0.35">
      <c r="Q776" s="10"/>
      <c r="R776" s="10"/>
      <c r="S776" s="10"/>
      <c r="T776" s="10"/>
    </row>
    <row r="777" spans="17:20" x14ac:dyDescent="0.35">
      <c r="Q777" s="10"/>
      <c r="R777" s="10"/>
      <c r="S777" s="10"/>
      <c r="T777" s="10"/>
    </row>
    <row r="778" spans="17:20" x14ac:dyDescent="0.35">
      <c r="Q778" s="10"/>
      <c r="R778" s="10"/>
      <c r="S778" s="10"/>
      <c r="T778" s="10"/>
    </row>
    <row r="779" spans="17:20" x14ac:dyDescent="0.35">
      <c r="Q779" s="10"/>
      <c r="R779" s="10"/>
      <c r="S779" s="10"/>
      <c r="T779" s="10"/>
    </row>
    <row r="780" spans="17:20" x14ac:dyDescent="0.35">
      <c r="Q780" s="10"/>
      <c r="R780" s="10"/>
      <c r="S780" s="10"/>
      <c r="T780" s="10"/>
    </row>
    <row r="781" spans="17:20" x14ac:dyDescent="0.35">
      <c r="Q781" s="10"/>
      <c r="R781" s="10"/>
      <c r="S781" s="10"/>
      <c r="T781" s="10"/>
    </row>
    <row r="782" spans="17:20" x14ac:dyDescent="0.35">
      <c r="Q782" s="10"/>
      <c r="R782" s="10"/>
      <c r="S782" s="10"/>
      <c r="T782" s="10"/>
    </row>
    <row r="783" spans="17:20" x14ac:dyDescent="0.35">
      <c r="Q783" s="10"/>
      <c r="R783" s="10"/>
      <c r="S783" s="10"/>
      <c r="T783" s="10"/>
    </row>
    <row r="784" spans="17:20" x14ac:dyDescent="0.35">
      <c r="Q784" s="10"/>
      <c r="R784" s="10"/>
      <c r="S784" s="10"/>
      <c r="T784" s="10"/>
    </row>
    <row r="785" spans="17:20" x14ac:dyDescent="0.35">
      <c r="Q785" s="10"/>
      <c r="R785" s="10"/>
      <c r="S785" s="10"/>
      <c r="T785" s="10"/>
    </row>
    <row r="786" spans="17:20" x14ac:dyDescent="0.35">
      <c r="Q786" s="10"/>
      <c r="R786" s="10"/>
      <c r="S786" s="10"/>
      <c r="T786" s="10"/>
    </row>
    <row r="787" spans="17:20" x14ac:dyDescent="0.35">
      <c r="Q787" s="10"/>
      <c r="R787" s="10"/>
      <c r="S787" s="10"/>
      <c r="T787" s="10"/>
    </row>
    <row r="788" spans="17:20" x14ac:dyDescent="0.35">
      <c r="Q788" s="10"/>
      <c r="R788" s="10"/>
      <c r="S788" s="10"/>
      <c r="T788" s="10"/>
    </row>
    <row r="789" spans="17:20" x14ac:dyDescent="0.35">
      <c r="Q789" s="10"/>
      <c r="R789" s="10"/>
      <c r="S789" s="10"/>
      <c r="T789" s="10"/>
    </row>
    <row r="790" spans="17:20" x14ac:dyDescent="0.35">
      <c r="Q790" s="10"/>
      <c r="R790" s="10"/>
      <c r="S790" s="10"/>
      <c r="T790" s="10"/>
    </row>
    <row r="791" spans="17:20" x14ac:dyDescent="0.35">
      <c r="Q791" s="10"/>
      <c r="R791" s="10"/>
      <c r="S791" s="10"/>
      <c r="T791" s="10"/>
    </row>
    <row r="792" spans="17:20" x14ac:dyDescent="0.35">
      <c r="Q792" s="10"/>
      <c r="R792" s="10"/>
      <c r="S792" s="10"/>
      <c r="T792" s="10"/>
    </row>
    <row r="793" spans="17:20" x14ac:dyDescent="0.35">
      <c r="Q793" s="10"/>
      <c r="R793" s="10"/>
      <c r="S793" s="10"/>
      <c r="T793" s="10"/>
    </row>
    <row r="794" spans="17:20" x14ac:dyDescent="0.35">
      <c r="Q794" s="10"/>
      <c r="R794" s="10"/>
      <c r="S794" s="10"/>
      <c r="T794" s="10"/>
    </row>
    <row r="795" spans="17:20" x14ac:dyDescent="0.35">
      <c r="Q795" s="10"/>
      <c r="R795" s="10"/>
      <c r="S795" s="10"/>
      <c r="T795" s="10"/>
    </row>
    <row r="796" spans="17:20" x14ac:dyDescent="0.35">
      <c r="Q796" s="10"/>
      <c r="R796" s="10"/>
      <c r="S796" s="10"/>
      <c r="T796" s="10"/>
    </row>
    <row r="797" spans="17:20" x14ac:dyDescent="0.35">
      <c r="Q797" s="10"/>
      <c r="R797" s="10"/>
      <c r="S797" s="10"/>
      <c r="T797" s="10"/>
    </row>
    <row r="798" spans="17:20" x14ac:dyDescent="0.35">
      <c r="Q798" s="10"/>
      <c r="R798" s="10"/>
      <c r="S798" s="10"/>
      <c r="T798" s="10"/>
    </row>
    <row r="799" spans="17:20" x14ac:dyDescent="0.35">
      <c r="Q799" s="10"/>
      <c r="R799" s="10"/>
      <c r="S799" s="10"/>
      <c r="T799" s="10"/>
    </row>
    <row r="800" spans="17:20" x14ac:dyDescent="0.35">
      <c r="Q800" s="10"/>
      <c r="R800" s="10"/>
      <c r="S800" s="10"/>
      <c r="T800" s="10"/>
    </row>
    <row r="801" spans="17:20" x14ac:dyDescent="0.35">
      <c r="Q801" s="10"/>
      <c r="R801" s="10"/>
      <c r="S801" s="10"/>
      <c r="T801" s="10"/>
    </row>
    <row r="802" spans="17:20" x14ac:dyDescent="0.35">
      <c r="Q802" s="10"/>
      <c r="R802" s="10"/>
      <c r="S802" s="10"/>
      <c r="T802" s="10"/>
    </row>
    <row r="803" spans="17:20" x14ac:dyDescent="0.35">
      <c r="Q803" s="10"/>
      <c r="R803" s="10"/>
      <c r="S803" s="10"/>
      <c r="T803" s="10"/>
    </row>
    <row r="804" spans="17:20" x14ac:dyDescent="0.35">
      <c r="Q804" s="10"/>
      <c r="R804" s="10"/>
      <c r="S804" s="10"/>
      <c r="T804" s="10"/>
    </row>
    <row r="805" spans="17:20" x14ac:dyDescent="0.35">
      <c r="Q805" s="10"/>
      <c r="R805" s="10"/>
      <c r="S805" s="10"/>
      <c r="T805" s="10"/>
    </row>
    <row r="806" spans="17:20" x14ac:dyDescent="0.35">
      <c r="Q806" s="10"/>
      <c r="R806" s="10"/>
      <c r="S806" s="10"/>
      <c r="T806" s="10"/>
    </row>
    <row r="807" spans="17:20" x14ac:dyDescent="0.35">
      <c r="Q807" s="10"/>
      <c r="R807" s="10"/>
      <c r="S807" s="10"/>
      <c r="T807" s="10"/>
    </row>
    <row r="808" spans="17:20" x14ac:dyDescent="0.35">
      <c r="Q808" s="10"/>
      <c r="R808" s="10"/>
      <c r="S808" s="10"/>
      <c r="T808" s="10"/>
    </row>
    <row r="809" spans="17:20" x14ac:dyDescent="0.35">
      <c r="Q809" s="10"/>
      <c r="R809" s="10"/>
      <c r="S809" s="10"/>
      <c r="T809" s="10"/>
    </row>
    <row r="810" spans="17:20" x14ac:dyDescent="0.35">
      <c r="Q810" s="10"/>
      <c r="R810" s="10"/>
      <c r="S810" s="10"/>
      <c r="T810" s="10"/>
    </row>
    <row r="811" spans="17:20" x14ac:dyDescent="0.35">
      <c r="Q811" s="10"/>
      <c r="R811" s="10"/>
      <c r="S811" s="10"/>
      <c r="T811" s="10"/>
    </row>
    <row r="812" spans="17:20" x14ac:dyDescent="0.35">
      <c r="Q812" s="10"/>
      <c r="R812" s="10"/>
      <c r="S812" s="10"/>
      <c r="T812" s="10"/>
    </row>
    <row r="813" spans="17:20" x14ac:dyDescent="0.35">
      <c r="Q813" s="10"/>
      <c r="R813" s="10"/>
      <c r="S813" s="10"/>
      <c r="T813" s="10"/>
    </row>
    <row r="814" spans="17:20" x14ac:dyDescent="0.35">
      <c r="Q814" s="10"/>
      <c r="R814" s="10"/>
      <c r="S814" s="10"/>
      <c r="T814" s="10"/>
    </row>
    <row r="815" spans="17:20" x14ac:dyDescent="0.35">
      <c r="Q815" s="10"/>
      <c r="R815" s="10"/>
      <c r="S815" s="10"/>
      <c r="T815" s="10"/>
    </row>
    <row r="816" spans="17:20" x14ac:dyDescent="0.35">
      <c r="Q816" s="10"/>
      <c r="R816" s="10"/>
      <c r="S816" s="10"/>
      <c r="T816" s="10"/>
    </row>
    <row r="817" spans="17:20" x14ac:dyDescent="0.35">
      <c r="Q817" s="10"/>
      <c r="R817" s="10"/>
      <c r="S817" s="10"/>
      <c r="T817" s="10"/>
    </row>
    <row r="818" spans="17:20" x14ac:dyDescent="0.35">
      <c r="Q818" s="10"/>
      <c r="R818" s="10"/>
      <c r="S818" s="10"/>
      <c r="T818" s="10"/>
    </row>
    <row r="819" spans="17:20" x14ac:dyDescent="0.35">
      <c r="Q819" s="10"/>
      <c r="R819" s="10"/>
      <c r="S819" s="10"/>
      <c r="T819" s="10"/>
    </row>
    <row r="820" spans="17:20" x14ac:dyDescent="0.35">
      <c r="Q820" s="10"/>
      <c r="R820" s="10"/>
      <c r="S820" s="10"/>
      <c r="T820" s="10"/>
    </row>
    <row r="821" spans="17:20" x14ac:dyDescent="0.35">
      <c r="Q821" s="10"/>
      <c r="R821" s="10"/>
      <c r="S821" s="10"/>
      <c r="T821" s="10"/>
    </row>
    <row r="822" spans="17:20" x14ac:dyDescent="0.35">
      <c r="Q822" s="10"/>
      <c r="R822" s="10"/>
      <c r="S822" s="10"/>
      <c r="T822" s="10"/>
    </row>
    <row r="823" spans="17:20" x14ac:dyDescent="0.35">
      <c r="Q823" s="10"/>
      <c r="R823" s="10"/>
      <c r="S823" s="10"/>
      <c r="T823" s="10"/>
    </row>
    <row r="824" spans="17:20" x14ac:dyDescent="0.35">
      <c r="Q824" s="10"/>
      <c r="R824" s="10"/>
      <c r="S824" s="10"/>
      <c r="T824" s="10"/>
    </row>
    <row r="825" spans="17:20" x14ac:dyDescent="0.35">
      <c r="Q825" s="10"/>
      <c r="R825" s="10"/>
      <c r="S825" s="10"/>
      <c r="T825" s="10"/>
    </row>
    <row r="826" spans="17:20" x14ac:dyDescent="0.35">
      <c r="Q826" s="10"/>
      <c r="R826" s="10"/>
      <c r="S826" s="10"/>
      <c r="T826" s="10"/>
    </row>
    <row r="827" spans="17:20" x14ac:dyDescent="0.35">
      <c r="Q827" s="10"/>
      <c r="R827" s="10"/>
      <c r="S827" s="10"/>
      <c r="T827" s="10"/>
    </row>
    <row r="828" spans="17:20" x14ac:dyDescent="0.35">
      <c r="Q828" s="10"/>
      <c r="R828" s="10"/>
      <c r="S828" s="10"/>
      <c r="T828" s="10"/>
    </row>
    <row r="829" spans="17:20" x14ac:dyDescent="0.35">
      <c r="Q829" s="10"/>
      <c r="R829" s="10"/>
      <c r="S829" s="10"/>
      <c r="T829" s="10"/>
    </row>
    <row r="830" spans="17:20" x14ac:dyDescent="0.35">
      <c r="Q830" s="10"/>
      <c r="R830" s="10"/>
      <c r="S830" s="10"/>
      <c r="T830" s="10"/>
    </row>
    <row r="831" spans="17:20" x14ac:dyDescent="0.35">
      <c r="Q831" s="10"/>
      <c r="R831" s="10"/>
      <c r="S831" s="10"/>
      <c r="T831" s="10"/>
    </row>
    <row r="832" spans="17:20" x14ac:dyDescent="0.35">
      <c r="Q832" s="10"/>
      <c r="R832" s="10"/>
      <c r="S832" s="10"/>
      <c r="T832" s="10"/>
    </row>
    <row r="833" spans="17:20" x14ac:dyDescent="0.35">
      <c r="Q833" s="10"/>
      <c r="R833" s="10"/>
      <c r="S833" s="10"/>
      <c r="T833" s="10"/>
    </row>
    <row r="834" spans="17:20" x14ac:dyDescent="0.35">
      <c r="Q834" s="10"/>
      <c r="R834" s="10"/>
      <c r="S834" s="10"/>
      <c r="T834" s="10"/>
    </row>
    <row r="835" spans="17:20" x14ac:dyDescent="0.35">
      <c r="Q835" s="10"/>
      <c r="R835" s="10"/>
      <c r="S835" s="10"/>
      <c r="T835" s="10"/>
    </row>
    <row r="836" spans="17:20" x14ac:dyDescent="0.35">
      <c r="Q836" s="10"/>
      <c r="R836" s="10"/>
      <c r="S836" s="10"/>
      <c r="T836" s="10"/>
    </row>
    <row r="837" spans="17:20" x14ac:dyDescent="0.35">
      <c r="Q837" s="10"/>
      <c r="R837" s="10"/>
      <c r="S837" s="10"/>
      <c r="T837" s="10"/>
    </row>
    <row r="838" spans="17:20" x14ac:dyDescent="0.35">
      <c r="Q838" s="10"/>
      <c r="R838" s="10"/>
      <c r="S838" s="10"/>
      <c r="T838" s="10"/>
    </row>
    <row r="839" spans="17:20" x14ac:dyDescent="0.35">
      <c r="Q839" s="10"/>
      <c r="R839" s="10"/>
      <c r="S839" s="10"/>
      <c r="T839" s="10"/>
    </row>
    <row r="840" spans="17:20" x14ac:dyDescent="0.35">
      <c r="Q840" s="10"/>
      <c r="R840" s="10"/>
      <c r="S840" s="10"/>
      <c r="T840" s="10"/>
    </row>
    <row r="841" spans="17:20" x14ac:dyDescent="0.35">
      <c r="Q841" s="10"/>
      <c r="R841" s="10"/>
      <c r="S841" s="10"/>
      <c r="T841" s="10"/>
    </row>
    <row r="842" spans="17:20" x14ac:dyDescent="0.35">
      <c r="Q842" s="10"/>
      <c r="R842" s="10"/>
      <c r="S842" s="10"/>
      <c r="T842" s="10"/>
    </row>
    <row r="843" spans="17:20" x14ac:dyDescent="0.35">
      <c r="Q843" s="10"/>
      <c r="R843" s="10"/>
      <c r="S843" s="10"/>
      <c r="T843" s="10"/>
    </row>
    <row r="844" spans="17:20" x14ac:dyDescent="0.35">
      <c r="Q844" s="10"/>
      <c r="R844" s="10"/>
      <c r="S844" s="10"/>
      <c r="T844" s="10"/>
    </row>
    <row r="845" spans="17:20" x14ac:dyDescent="0.35">
      <c r="Q845" s="10"/>
      <c r="R845" s="10"/>
      <c r="S845" s="10"/>
      <c r="T845" s="10"/>
    </row>
    <row r="846" spans="17:20" x14ac:dyDescent="0.35">
      <c r="Q846" s="10"/>
      <c r="R846" s="10"/>
      <c r="S846" s="10"/>
      <c r="T846" s="10"/>
    </row>
    <row r="847" spans="17:20" x14ac:dyDescent="0.35">
      <c r="Q847" s="10"/>
      <c r="R847" s="10"/>
      <c r="S847" s="10"/>
      <c r="T847" s="10"/>
    </row>
    <row r="848" spans="17:20" x14ac:dyDescent="0.35">
      <c r="Q848" s="10"/>
      <c r="R848" s="10"/>
      <c r="S848" s="10"/>
      <c r="T848" s="10"/>
    </row>
    <row r="849" spans="17:20" x14ac:dyDescent="0.35">
      <c r="Q849" s="10"/>
      <c r="R849" s="10"/>
      <c r="S849" s="10"/>
      <c r="T849" s="10"/>
    </row>
    <row r="850" spans="17:20" x14ac:dyDescent="0.35">
      <c r="Q850" s="10"/>
      <c r="R850" s="10"/>
      <c r="S850" s="10"/>
      <c r="T850" s="10"/>
    </row>
    <row r="851" spans="17:20" x14ac:dyDescent="0.35">
      <c r="Q851" s="10"/>
      <c r="R851" s="10"/>
      <c r="S851" s="10"/>
      <c r="T851" s="10"/>
    </row>
    <row r="852" spans="17:20" x14ac:dyDescent="0.35">
      <c r="Q852" s="10"/>
      <c r="R852" s="10"/>
      <c r="S852" s="10"/>
      <c r="T852" s="10"/>
    </row>
    <row r="853" spans="17:20" x14ac:dyDescent="0.35">
      <c r="Q853" s="10"/>
      <c r="R853" s="10"/>
      <c r="S853" s="10"/>
      <c r="T853" s="10"/>
    </row>
    <row r="854" spans="17:20" x14ac:dyDescent="0.35">
      <c r="Q854" s="10"/>
      <c r="R854" s="10"/>
      <c r="S854" s="10"/>
      <c r="T854" s="10"/>
    </row>
    <row r="855" spans="17:20" x14ac:dyDescent="0.35">
      <c r="Q855" s="10"/>
      <c r="R855" s="10"/>
      <c r="S855" s="10"/>
      <c r="T855" s="10"/>
    </row>
    <row r="856" spans="17:20" x14ac:dyDescent="0.35">
      <c r="Q856" s="10"/>
      <c r="R856" s="10"/>
      <c r="S856" s="10"/>
      <c r="T856" s="10"/>
    </row>
    <row r="857" spans="17:20" x14ac:dyDescent="0.35">
      <c r="Q857" s="10"/>
      <c r="R857" s="10"/>
      <c r="S857" s="10"/>
      <c r="T857" s="10"/>
    </row>
    <row r="858" spans="17:20" x14ac:dyDescent="0.35">
      <c r="Q858" s="10"/>
      <c r="R858" s="10"/>
      <c r="S858" s="10"/>
      <c r="T858" s="10"/>
    </row>
    <row r="859" spans="17:20" x14ac:dyDescent="0.35">
      <c r="Q859" s="10"/>
      <c r="R859" s="10"/>
      <c r="S859" s="10"/>
      <c r="T859" s="10"/>
    </row>
    <row r="860" spans="17:20" x14ac:dyDescent="0.35">
      <c r="Q860" s="10"/>
      <c r="R860" s="10"/>
      <c r="S860" s="10"/>
      <c r="T860" s="10"/>
    </row>
    <row r="861" spans="17:20" x14ac:dyDescent="0.35">
      <c r="Q861" s="10"/>
      <c r="R861" s="10"/>
      <c r="S861" s="10"/>
      <c r="T861" s="10"/>
    </row>
    <row r="862" spans="17:20" x14ac:dyDescent="0.35">
      <c r="Q862" s="10"/>
      <c r="R862" s="10"/>
      <c r="S862" s="10"/>
      <c r="T862" s="10"/>
    </row>
    <row r="863" spans="17:20" x14ac:dyDescent="0.35">
      <c r="Q863" s="10"/>
      <c r="R863" s="10"/>
      <c r="S863" s="10"/>
      <c r="T863" s="10"/>
    </row>
    <row r="864" spans="17:20" x14ac:dyDescent="0.35">
      <c r="Q864" s="10"/>
      <c r="R864" s="10"/>
      <c r="S864" s="10"/>
      <c r="T864" s="10"/>
    </row>
    <row r="865" spans="17:20" x14ac:dyDescent="0.35">
      <c r="Q865" s="10"/>
      <c r="R865" s="10"/>
      <c r="S865" s="10"/>
      <c r="T865" s="10"/>
    </row>
    <row r="866" spans="17:20" x14ac:dyDescent="0.35">
      <c r="Q866" s="10"/>
      <c r="R866" s="10"/>
      <c r="S866" s="10"/>
      <c r="T866" s="10"/>
    </row>
    <row r="867" spans="17:20" x14ac:dyDescent="0.35">
      <c r="Q867" s="10"/>
      <c r="R867" s="10"/>
      <c r="S867" s="10"/>
      <c r="T867" s="10"/>
    </row>
    <row r="868" spans="17:20" x14ac:dyDescent="0.35">
      <c r="Q868" s="10"/>
      <c r="R868" s="10"/>
      <c r="S868" s="10"/>
      <c r="T868" s="10"/>
    </row>
    <row r="869" spans="17:20" x14ac:dyDescent="0.35">
      <c r="Q869" s="10"/>
      <c r="R869" s="10"/>
      <c r="S869" s="10"/>
      <c r="T869" s="10"/>
    </row>
    <row r="870" spans="17:20" x14ac:dyDescent="0.35">
      <c r="Q870" s="10"/>
      <c r="R870" s="10"/>
      <c r="S870" s="10"/>
      <c r="T870" s="10"/>
    </row>
    <row r="871" spans="17:20" x14ac:dyDescent="0.35">
      <c r="Q871" s="10"/>
      <c r="R871" s="10"/>
      <c r="S871" s="10"/>
      <c r="T871" s="10"/>
    </row>
    <row r="872" spans="17:20" x14ac:dyDescent="0.35">
      <c r="Q872" s="10"/>
      <c r="R872" s="10"/>
      <c r="S872" s="10"/>
      <c r="T872" s="10"/>
    </row>
    <row r="873" spans="17:20" x14ac:dyDescent="0.35">
      <c r="Q873" s="10"/>
      <c r="R873" s="10"/>
      <c r="S873" s="10"/>
      <c r="T873" s="10"/>
    </row>
    <row r="874" spans="17:20" x14ac:dyDescent="0.35">
      <c r="Q874" s="10"/>
      <c r="R874" s="10"/>
      <c r="S874" s="10"/>
      <c r="T874" s="10"/>
    </row>
    <row r="875" spans="17:20" x14ac:dyDescent="0.35">
      <c r="Q875" s="10"/>
      <c r="R875" s="10"/>
      <c r="S875" s="10"/>
      <c r="T875" s="10"/>
    </row>
    <row r="876" spans="17:20" x14ac:dyDescent="0.35">
      <c r="Q876" s="10"/>
      <c r="R876" s="10"/>
      <c r="S876" s="10"/>
      <c r="T876" s="10"/>
    </row>
    <row r="877" spans="17:20" x14ac:dyDescent="0.35">
      <c r="Q877" s="10"/>
      <c r="R877" s="10"/>
      <c r="S877" s="10"/>
      <c r="T877" s="10"/>
    </row>
    <row r="878" spans="17:20" x14ac:dyDescent="0.35">
      <c r="Q878" s="10"/>
      <c r="R878" s="10"/>
      <c r="S878" s="10"/>
      <c r="T878" s="10"/>
    </row>
    <row r="879" spans="17:20" x14ac:dyDescent="0.35">
      <c r="Q879" s="10"/>
      <c r="R879" s="10"/>
      <c r="S879" s="10"/>
      <c r="T879" s="10"/>
    </row>
    <row r="880" spans="17:20" x14ac:dyDescent="0.35">
      <c r="Q880" s="10"/>
      <c r="R880" s="10"/>
      <c r="S880" s="10"/>
      <c r="T880" s="10"/>
    </row>
    <row r="881" spans="17:20" x14ac:dyDescent="0.35">
      <c r="Q881" s="10"/>
      <c r="R881" s="10"/>
      <c r="S881" s="10"/>
      <c r="T881" s="10"/>
    </row>
    <row r="882" spans="17:20" x14ac:dyDescent="0.35">
      <c r="Q882" s="10"/>
      <c r="R882" s="10"/>
      <c r="S882" s="10"/>
      <c r="T882" s="10"/>
    </row>
    <row r="883" spans="17:20" x14ac:dyDescent="0.35">
      <c r="Q883" s="10"/>
      <c r="R883" s="10"/>
      <c r="S883" s="10"/>
      <c r="T883" s="10"/>
    </row>
    <row r="884" spans="17:20" x14ac:dyDescent="0.35">
      <c r="Q884" s="10"/>
      <c r="R884" s="10"/>
      <c r="S884" s="10"/>
      <c r="T884" s="10"/>
    </row>
    <row r="885" spans="17:20" x14ac:dyDescent="0.35">
      <c r="Q885" s="10"/>
      <c r="R885" s="10"/>
      <c r="S885" s="10"/>
      <c r="T885" s="10"/>
    </row>
    <row r="886" spans="17:20" x14ac:dyDescent="0.35">
      <c r="Q886" s="10"/>
      <c r="R886" s="10"/>
      <c r="S886" s="10"/>
      <c r="T886" s="10"/>
    </row>
    <row r="887" spans="17:20" x14ac:dyDescent="0.35">
      <c r="Q887" s="10"/>
      <c r="R887" s="10"/>
      <c r="S887" s="10"/>
      <c r="T887" s="10"/>
    </row>
    <row r="888" spans="17:20" x14ac:dyDescent="0.35">
      <c r="Q888" s="10"/>
      <c r="R888" s="10"/>
      <c r="S888" s="10"/>
      <c r="T888" s="10"/>
    </row>
    <row r="889" spans="17:20" x14ac:dyDescent="0.35">
      <c r="Q889" s="10"/>
      <c r="R889" s="10"/>
      <c r="S889" s="10"/>
      <c r="T889" s="10"/>
    </row>
    <row r="890" spans="17:20" x14ac:dyDescent="0.35">
      <c r="Q890" s="10"/>
      <c r="R890" s="10"/>
      <c r="S890" s="10"/>
      <c r="T890" s="10"/>
    </row>
    <row r="891" spans="17:20" x14ac:dyDescent="0.35">
      <c r="Q891" s="10"/>
      <c r="R891" s="10"/>
      <c r="S891" s="10"/>
      <c r="T891" s="10"/>
    </row>
    <row r="892" spans="17:20" x14ac:dyDescent="0.35">
      <c r="Q892" s="10"/>
      <c r="R892" s="10"/>
      <c r="S892" s="10"/>
      <c r="T892" s="10"/>
    </row>
    <row r="893" spans="17:20" x14ac:dyDescent="0.35">
      <c r="Q893" s="10"/>
      <c r="R893" s="10"/>
      <c r="S893" s="10"/>
      <c r="T893" s="10"/>
    </row>
    <row r="894" spans="17:20" x14ac:dyDescent="0.35">
      <c r="Q894" s="10"/>
      <c r="R894" s="10"/>
      <c r="S894" s="10"/>
      <c r="T894" s="10"/>
    </row>
    <row r="895" spans="17:20" x14ac:dyDescent="0.35">
      <c r="Q895" s="10"/>
      <c r="R895" s="10"/>
      <c r="S895" s="10"/>
      <c r="T895" s="10"/>
    </row>
    <row r="896" spans="17:20" x14ac:dyDescent="0.35">
      <c r="Q896" s="10"/>
      <c r="R896" s="10"/>
      <c r="S896" s="10"/>
      <c r="T896" s="10"/>
    </row>
    <row r="897" spans="17:20" x14ac:dyDescent="0.35">
      <c r="Q897" s="10"/>
      <c r="R897" s="10"/>
      <c r="S897" s="10"/>
      <c r="T897" s="10"/>
    </row>
    <row r="898" spans="17:20" x14ac:dyDescent="0.35">
      <c r="Q898" s="10"/>
      <c r="R898" s="10"/>
      <c r="S898" s="10"/>
      <c r="T898" s="10"/>
    </row>
    <row r="899" spans="17:20" x14ac:dyDescent="0.35">
      <c r="Q899" s="10"/>
      <c r="R899" s="10"/>
      <c r="S899" s="10"/>
      <c r="T899" s="10"/>
    </row>
    <row r="900" spans="17:20" x14ac:dyDescent="0.35">
      <c r="Q900" s="10"/>
      <c r="R900" s="10"/>
      <c r="S900" s="10"/>
      <c r="T900" s="10"/>
    </row>
    <row r="901" spans="17:20" x14ac:dyDescent="0.35">
      <c r="Q901" s="10"/>
      <c r="R901" s="10"/>
      <c r="S901" s="10"/>
      <c r="T901" s="10"/>
    </row>
    <row r="902" spans="17:20" x14ac:dyDescent="0.35">
      <c r="Q902" s="10"/>
      <c r="R902" s="10"/>
      <c r="S902" s="10"/>
      <c r="T902" s="10"/>
    </row>
    <row r="903" spans="17:20" x14ac:dyDescent="0.35">
      <c r="Q903" s="10"/>
      <c r="R903" s="10"/>
      <c r="S903" s="10"/>
      <c r="T903" s="10"/>
    </row>
    <row r="904" spans="17:20" x14ac:dyDescent="0.35">
      <c r="Q904" s="10"/>
      <c r="R904" s="10"/>
      <c r="S904" s="10"/>
      <c r="T904" s="10"/>
    </row>
    <row r="905" spans="17:20" x14ac:dyDescent="0.35">
      <c r="Q905" s="10"/>
      <c r="R905" s="10"/>
      <c r="S905" s="10"/>
      <c r="T905" s="10"/>
    </row>
    <row r="906" spans="17:20" x14ac:dyDescent="0.35">
      <c r="Q906" s="10"/>
      <c r="R906" s="10"/>
      <c r="S906" s="10"/>
      <c r="T906" s="10"/>
    </row>
    <row r="907" spans="17:20" x14ac:dyDescent="0.35">
      <c r="Q907" s="10"/>
      <c r="R907" s="10"/>
      <c r="S907" s="10"/>
      <c r="T907" s="10"/>
    </row>
    <row r="908" spans="17:20" x14ac:dyDescent="0.35">
      <c r="Q908" s="10"/>
      <c r="R908" s="10"/>
      <c r="S908" s="10"/>
      <c r="T908" s="10"/>
    </row>
    <row r="909" spans="17:20" x14ac:dyDescent="0.35">
      <c r="Q909" s="10"/>
      <c r="R909" s="10"/>
      <c r="S909" s="10"/>
      <c r="T909" s="10"/>
    </row>
    <row r="910" spans="17:20" x14ac:dyDescent="0.35">
      <c r="Q910" s="10"/>
      <c r="R910" s="10"/>
      <c r="S910" s="10"/>
      <c r="T910" s="10"/>
    </row>
    <row r="911" spans="17:20" x14ac:dyDescent="0.35">
      <c r="Q911" s="10"/>
      <c r="R911" s="10"/>
      <c r="S911" s="10"/>
      <c r="T911" s="10"/>
    </row>
    <row r="912" spans="17:20" x14ac:dyDescent="0.35">
      <c r="Q912" s="10"/>
      <c r="R912" s="10"/>
      <c r="S912" s="10"/>
      <c r="T912" s="10"/>
    </row>
    <row r="913" spans="17:20" x14ac:dyDescent="0.35">
      <c r="Q913" s="10"/>
      <c r="R913" s="10"/>
      <c r="S913" s="10"/>
      <c r="T913" s="10"/>
    </row>
    <row r="914" spans="17:20" x14ac:dyDescent="0.35">
      <c r="Q914" s="10"/>
      <c r="R914" s="10"/>
      <c r="S914" s="10"/>
      <c r="T914" s="10"/>
    </row>
    <row r="915" spans="17:20" x14ac:dyDescent="0.35">
      <c r="Q915" s="10"/>
      <c r="R915" s="10"/>
      <c r="S915" s="10"/>
      <c r="T915" s="10"/>
    </row>
    <row r="916" spans="17:20" x14ac:dyDescent="0.35">
      <c r="Q916" s="10"/>
      <c r="R916" s="10"/>
      <c r="S916" s="10"/>
      <c r="T916" s="10"/>
    </row>
    <row r="917" spans="17:20" x14ac:dyDescent="0.35">
      <c r="Q917" s="10"/>
      <c r="R917" s="10"/>
      <c r="S917" s="10"/>
      <c r="T917" s="10"/>
    </row>
    <row r="918" spans="17:20" x14ac:dyDescent="0.35">
      <c r="Q918" s="10"/>
      <c r="R918" s="10"/>
      <c r="S918" s="10"/>
      <c r="T918" s="10"/>
    </row>
    <row r="919" spans="17:20" x14ac:dyDescent="0.35">
      <c r="Q919" s="10"/>
      <c r="R919" s="10"/>
      <c r="S919" s="10"/>
      <c r="T919" s="10"/>
    </row>
    <row r="920" spans="17:20" x14ac:dyDescent="0.35">
      <c r="Q920" s="10"/>
      <c r="R920" s="10"/>
      <c r="S920" s="10"/>
      <c r="T920" s="10"/>
    </row>
    <row r="921" spans="17:20" x14ac:dyDescent="0.35">
      <c r="Q921" s="10"/>
      <c r="R921" s="10"/>
      <c r="S921" s="10"/>
      <c r="T921" s="10"/>
    </row>
    <row r="922" spans="17:20" x14ac:dyDescent="0.35">
      <c r="Q922" s="10"/>
      <c r="R922" s="10"/>
      <c r="S922" s="10"/>
      <c r="T922" s="10"/>
    </row>
    <row r="923" spans="17:20" x14ac:dyDescent="0.35">
      <c r="Q923" s="10"/>
      <c r="R923" s="10"/>
      <c r="S923" s="10"/>
      <c r="T923" s="10"/>
    </row>
    <row r="924" spans="17:20" x14ac:dyDescent="0.35">
      <c r="Q924" s="10"/>
      <c r="R924" s="10"/>
      <c r="S924" s="10"/>
      <c r="T924" s="10"/>
    </row>
    <row r="925" spans="17:20" x14ac:dyDescent="0.35">
      <c r="Q925" s="10"/>
      <c r="R925" s="10"/>
      <c r="S925" s="10"/>
      <c r="T925" s="10"/>
    </row>
    <row r="926" spans="17:20" x14ac:dyDescent="0.35">
      <c r="Q926" s="10"/>
      <c r="R926" s="10"/>
      <c r="S926" s="10"/>
      <c r="T926" s="10"/>
    </row>
    <row r="927" spans="17:20" x14ac:dyDescent="0.35">
      <c r="Q927" s="10"/>
      <c r="R927" s="10"/>
      <c r="S927" s="10"/>
      <c r="T927" s="10"/>
    </row>
    <row r="928" spans="17:20" x14ac:dyDescent="0.35">
      <c r="Q928" s="10"/>
      <c r="R928" s="10"/>
      <c r="S928" s="10"/>
      <c r="T928" s="10"/>
    </row>
    <row r="929" spans="17:20" x14ac:dyDescent="0.35">
      <c r="Q929" s="10"/>
      <c r="R929" s="10"/>
      <c r="S929" s="10"/>
      <c r="T929" s="10"/>
    </row>
    <row r="930" spans="17:20" x14ac:dyDescent="0.35">
      <c r="Q930" s="10"/>
      <c r="R930" s="10"/>
      <c r="S930" s="10"/>
      <c r="T930" s="10"/>
    </row>
    <row r="931" spans="17:20" x14ac:dyDescent="0.35">
      <c r="Q931" s="10"/>
      <c r="R931" s="10"/>
      <c r="S931" s="10"/>
      <c r="T931" s="10"/>
    </row>
    <row r="932" spans="17:20" x14ac:dyDescent="0.35">
      <c r="Q932" s="10"/>
      <c r="R932" s="10"/>
      <c r="S932" s="10"/>
      <c r="T932" s="10"/>
    </row>
    <row r="933" spans="17:20" x14ac:dyDescent="0.35">
      <c r="Q933" s="10"/>
      <c r="R933" s="10"/>
      <c r="S933" s="10"/>
      <c r="T933" s="10"/>
    </row>
    <row r="934" spans="17:20" x14ac:dyDescent="0.35">
      <c r="Q934" s="10"/>
      <c r="R934" s="10"/>
      <c r="S934" s="10"/>
      <c r="T934" s="10"/>
    </row>
    <row r="935" spans="17:20" x14ac:dyDescent="0.35">
      <c r="Q935" s="10"/>
      <c r="R935" s="10"/>
      <c r="S935" s="10"/>
      <c r="T935" s="10"/>
    </row>
    <row r="936" spans="17:20" x14ac:dyDescent="0.35">
      <c r="Q936" s="10"/>
      <c r="R936" s="10"/>
      <c r="S936" s="10"/>
      <c r="T936" s="10"/>
    </row>
    <row r="937" spans="17:20" x14ac:dyDescent="0.35">
      <c r="Q937" s="10"/>
      <c r="R937" s="10"/>
      <c r="S937" s="10"/>
      <c r="T937" s="10"/>
    </row>
    <row r="938" spans="17:20" x14ac:dyDescent="0.35">
      <c r="Q938" s="10"/>
      <c r="R938" s="10"/>
      <c r="S938" s="10"/>
      <c r="T938" s="10"/>
    </row>
    <row r="939" spans="17:20" x14ac:dyDescent="0.35">
      <c r="Q939" s="10"/>
      <c r="R939" s="10"/>
      <c r="S939" s="10"/>
      <c r="T939" s="10"/>
    </row>
    <row r="940" spans="17:20" x14ac:dyDescent="0.35">
      <c r="Q940" s="10"/>
      <c r="R940" s="10"/>
      <c r="S940" s="10"/>
      <c r="T940" s="10"/>
    </row>
    <row r="941" spans="17:20" x14ac:dyDescent="0.35">
      <c r="Q941" s="10"/>
      <c r="R941" s="10"/>
      <c r="S941" s="10"/>
      <c r="T941" s="10"/>
    </row>
    <row r="942" spans="17:20" x14ac:dyDescent="0.35">
      <c r="Q942" s="10"/>
      <c r="R942" s="10"/>
      <c r="S942" s="10"/>
      <c r="T942" s="10"/>
    </row>
    <row r="943" spans="17:20" x14ac:dyDescent="0.35">
      <c r="Q943" s="10"/>
      <c r="R943" s="10"/>
      <c r="S943" s="10"/>
      <c r="T943" s="10"/>
    </row>
    <row r="944" spans="17:20" x14ac:dyDescent="0.35">
      <c r="Q944" s="10"/>
      <c r="R944" s="10"/>
      <c r="S944" s="10"/>
      <c r="T944" s="10"/>
    </row>
    <row r="945" spans="17:20" x14ac:dyDescent="0.35">
      <c r="Q945" s="10"/>
      <c r="R945" s="10"/>
      <c r="S945" s="10"/>
      <c r="T945" s="10"/>
    </row>
    <row r="946" spans="17:20" x14ac:dyDescent="0.35">
      <c r="Q946" s="10"/>
      <c r="R946" s="10"/>
      <c r="S946" s="10"/>
      <c r="T946" s="10"/>
    </row>
    <row r="947" spans="17:20" x14ac:dyDescent="0.35">
      <c r="Q947" s="10"/>
      <c r="R947" s="10"/>
      <c r="S947" s="10"/>
      <c r="T947" s="10"/>
    </row>
    <row r="948" spans="17:20" x14ac:dyDescent="0.35">
      <c r="Q948" s="10"/>
      <c r="R948" s="10"/>
      <c r="S948" s="10"/>
      <c r="T948" s="10"/>
    </row>
    <row r="949" spans="17:20" x14ac:dyDescent="0.35">
      <c r="Q949" s="10"/>
      <c r="R949" s="10"/>
      <c r="S949" s="10"/>
      <c r="T949" s="10"/>
    </row>
    <row r="950" spans="17:20" x14ac:dyDescent="0.35">
      <c r="Q950" s="10"/>
      <c r="R950" s="10"/>
      <c r="S950" s="10"/>
      <c r="T950" s="10"/>
    </row>
    <row r="951" spans="17:20" x14ac:dyDescent="0.35">
      <c r="Q951" s="10"/>
      <c r="R951" s="10"/>
      <c r="S951" s="10"/>
      <c r="T951" s="10"/>
    </row>
    <row r="952" spans="17:20" x14ac:dyDescent="0.35">
      <c r="Q952" s="10"/>
      <c r="R952" s="10"/>
      <c r="S952" s="10"/>
      <c r="T952" s="10"/>
    </row>
    <row r="953" spans="17:20" x14ac:dyDescent="0.35">
      <c r="Q953" s="10"/>
      <c r="R953" s="10"/>
      <c r="S953" s="10"/>
      <c r="T953" s="10"/>
    </row>
    <row r="954" spans="17:20" x14ac:dyDescent="0.35">
      <c r="Q954" s="10"/>
      <c r="R954" s="10"/>
      <c r="S954" s="10"/>
      <c r="T954" s="10"/>
    </row>
    <row r="955" spans="17:20" x14ac:dyDescent="0.35">
      <c r="Q955" s="10"/>
      <c r="R955" s="10"/>
      <c r="S955" s="10"/>
      <c r="T955" s="10"/>
    </row>
    <row r="956" spans="17:20" x14ac:dyDescent="0.35">
      <c r="Q956" s="10"/>
      <c r="R956" s="10"/>
      <c r="S956" s="10"/>
      <c r="T956" s="10"/>
    </row>
    <row r="957" spans="17:20" x14ac:dyDescent="0.35">
      <c r="Q957" s="10"/>
      <c r="R957" s="10"/>
      <c r="S957" s="10"/>
      <c r="T957" s="10"/>
    </row>
    <row r="958" spans="17:20" x14ac:dyDescent="0.35">
      <c r="Q958" s="10"/>
      <c r="R958" s="10"/>
      <c r="S958" s="10"/>
      <c r="T958" s="10"/>
    </row>
    <row r="959" spans="17:20" x14ac:dyDescent="0.35">
      <c r="Q959" s="10"/>
      <c r="R959" s="10"/>
      <c r="S959" s="10"/>
      <c r="T959" s="10"/>
    </row>
    <row r="960" spans="17:20" x14ac:dyDescent="0.35">
      <c r="Q960" s="10"/>
      <c r="R960" s="10"/>
      <c r="S960" s="10"/>
      <c r="T960" s="10"/>
    </row>
    <row r="961" spans="17:20" x14ac:dyDescent="0.35">
      <c r="Q961" s="10"/>
      <c r="R961" s="10"/>
      <c r="S961" s="10"/>
      <c r="T961" s="10"/>
    </row>
    <row r="962" spans="17:20" x14ac:dyDescent="0.35">
      <c r="Q962" s="10"/>
      <c r="R962" s="10"/>
      <c r="S962" s="10"/>
      <c r="T962" s="10"/>
    </row>
    <row r="963" spans="17:20" x14ac:dyDescent="0.35">
      <c r="Q963" s="10"/>
      <c r="R963" s="10"/>
      <c r="S963" s="10"/>
      <c r="T963" s="10"/>
    </row>
    <row r="964" spans="17:20" x14ac:dyDescent="0.35">
      <c r="Q964" s="10"/>
      <c r="R964" s="10"/>
      <c r="S964" s="10"/>
      <c r="T964" s="10"/>
    </row>
    <row r="965" spans="17:20" x14ac:dyDescent="0.35">
      <c r="Q965" s="10"/>
      <c r="R965" s="10"/>
      <c r="S965" s="10"/>
      <c r="T965" s="10"/>
    </row>
    <row r="966" spans="17:20" x14ac:dyDescent="0.35">
      <c r="Q966" s="10"/>
      <c r="R966" s="10"/>
      <c r="S966" s="10"/>
      <c r="T966" s="10"/>
    </row>
    <row r="967" spans="17:20" x14ac:dyDescent="0.35">
      <c r="Q967" s="10"/>
      <c r="R967" s="10"/>
      <c r="S967" s="10"/>
      <c r="T967" s="10"/>
    </row>
    <row r="968" spans="17:20" x14ac:dyDescent="0.35">
      <c r="Q968" s="10"/>
      <c r="R968" s="10"/>
      <c r="S968" s="10"/>
      <c r="T968" s="10"/>
    </row>
    <row r="969" spans="17:20" x14ac:dyDescent="0.35">
      <c r="Q969" s="10"/>
      <c r="R969" s="10"/>
      <c r="S969" s="10"/>
      <c r="T969" s="10"/>
    </row>
    <row r="970" spans="17:20" x14ac:dyDescent="0.35">
      <c r="Q970" s="10"/>
      <c r="R970" s="10"/>
      <c r="S970" s="10"/>
      <c r="T970" s="10"/>
    </row>
    <row r="971" spans="17:20" x14ac:dyDescent="0.35">
      <c r="Q971" s="10"/>
      <c r="R971" s="10"/>
      <c r="S971" s="10"/>
      <c r="T971" s="10"/>
    </row>
    <row r="972" spans="17:20" x14ac:dyDescent="0.35">
      <c r="Q972" s="10"/>
      <c r="R972" s="10"/>
      <c r="S972" s="10"/>
      <c r="T972" s="10"/>
    </row>
    <row r="973" spans="17:20" x14ac:dyDescent="0.35">
      <c r="Q973" s="10"/>
      <c r="R973" s="10"/>
      <c r="S973" s="10"/>
      <c r="T973" s="10"/>
    </row>
    <row r="974" spans="17:20" x14ac:dyDescent="0.35">
      <c r="Q974" s="10"/>
      <c r="R974" s="10"/>
      <c r="S974" s="10"/>
      <c r="T974" s="10"/>
    </row>
    <row r="975" spans="17:20" x14ac:dyDescent="0.35">
      <c r="Q975" s="10"/>
      <c r="R975" s="10"/>
      <c r="S975" s="10"/>
      <c r="T975" s="10"/>
    </row>
    <row r="976" spans="17:20" x14ac:dyDescent="0.35">
      <c r="Q976" s="10"/>
      <c r="R976" s="10"/>
      <c r="S976" s="10"/>
      <c r="T976" s="10"/>
    </row>
    <row r="977" spans="17:20" x14ac:dyDescent="0.35">
      <c r="Q977" s="10"/>
      <c r="R977" s="10"/>
      <c r="S977" s="10"/>
      <c r="T977" s="10"/>
    </row>
    <row r="978" spans="17:20" x14ac:dyDescent="0.35">
      <c r="Q978" s="10"/>
      <c r="R978" s="10"/>
      <c r="S978" s="10"/>
      <c r="T978" s="10"/>
    </row>
    <row r="979" spans="17:20" x14ac:dyDescent="0.35">
      <c r="Q979" s="10"/>
      <c r="R979" s="10"/>
      <c r="S979" s="10"/>
      <c r="T979" s="10"/>
    </row>
    <row r="980" spans="17:20" x14ac:dyDescent="0.35">
      <c r="Q980" s="10"/>
      <c r="R980" s="10"/>
      <c r="S980" s="10"/>
      <c r="T980" s="10"/>
    </row>
    <row r="981" spans="17:20" x14ac:dyDescent="0.35">
      <c r="Q981" s="10"/>
      <c r="R981" s="10"/>
      <c r="S981" s="10"/>
      <c r="T981" s="10"/>
    </row>
    <row r="982" spans="17:20" x14ac:dyDescent="0.35">
      <c r="Q982" s="10"/>
      <c r="R982" s="10"/>
      <c r="S982" s="10"/>
      <c r="T982" s="10"/>
    </row>
    <row r="983" spans="17:20" x14ac:dyDescent="0.35">
      <c r="Q983" s="10"/>
      <c r="R983" s="10"/>
      <c r="S983" s="10"/>
      <c r="T983" s="10"/>
    </row>
    <row r="984" spans="17:20" x14ac:dyDescent="0.35">
      <c r="Q984" s="10"/>
      <c r="R984" s="10"/>
      <c r="S984" s="10"/>
      <c r="T984" s="10"/>
    </row>
    <row r="985" spans="17:20" x14ac:dyDescent="0.35">
      <c r="Q985" s="10"/>
      <c r="R985" s="10"/>
      <c r="S985" s="10"/>
      <c r="T985" s="10"/>
    </row>
    <row r="986" spans="17:20" x14ac:dyDescent="0.35">
      <c r="Q986" s="10"/>
      <c r="R986" s="10"/>
      <c r="S986" s="10"/>
      <c r="T986" s="10"/>
    </row>
    <row r="987" spans="17:20" x14ac:dyDescent="0.35">
      <c r="Q987" s="10"/>
      <c r="R987" s="10"/>
      <c r="S987" s="10"/>
      <c r="T987" s="10"/>
    </row>
    <row r="988" spans="17:20" x14ac:dyDescent="0.35">
      <c r="Q988" s="10"/>
      <c r="R988" s="10"/>
      <c r="S988" s="10"/>
      <c r="T988" s="10"/>
    </row>
    <row r="989" spans="17:20" x14ac:dyDescent="0.35">
      <c r="Q989" s="10"/>
      <c r="R989" s="10"/>
      <c r="S989" s="10"/>
      <c r="T989" s="10"/>
    </row>
    <row r="990" spans="17:20" x14ac:dyDescent="0.35">
      <c r="Q990" s="10"/>
      <c r="R990" s="10"/>
      <c r="S990" s="10"/>
      <c r="T990" s="10"/>
    </row>
    <row r="991" spans="17:20" x14ac:dyDescent="0.35">
      <c r="Q991" s="10"/>
      <c r="R991" s="10"/>
      <c r="S991" s="10"/>
      <c r="T991" s="10"/>
    </row>
    <row r="992" spans="17:20" x14ac:dyDescent="0.35">
      <c r="Q992" s="10"/>
      <c r="R992" s="10"/>
      <c r="S992" s="10"/>
      <c r="T992" s="10"/>
    </row>
    <row r="993" spans="17:20" x14ac:dyDescent="0.35">
      <c r="Q993" s="10"/>
      <c r="R993" s="10"/>
      <c r="S993" s="10"/>
      <c r="T993" s="10"/>
    </row>
    <row r="994" spans="17:20" x14ac:dyDescent="0.35">
      <c r="Q994" s="10"/>
      <c r="R994" s="10"/>
      <c r="S994" s="10"/>
      <c r="T994" s="10"/>
    </row>
    <row r="995" spans="17:20" x14ac:dyDescent="0.35">
      <c r="Q995" s="10"/>
      <c r="R995" s="10"/>
      <c r="S995" s="10"/>
      <c r="T995" s="10"/>
    </row>
    <row r="996" spans="17:20" x14ac:dyDescent="0.35">
      <c r="Q996" s="10"/>
      <c r="R996" s="10"/>
      <c r="S996" s="10"/>
      <c r="T996" s="10"/>
    </row>
    <row r="997" spans="17:20" x14ac:dyDescent="0.35">
      <c r="Q997" s="10"/>
      <c r="R997" s="10"/>
      <c r="S997" s="10"/>
      <c r="T997" s="10"/>
    </row>
    <row r="998" spans="17:20" x14ac:dyDescent="0.35">
      <c r="Q998" s="10"/>
      <c r="R998" s="10"/>
      <c r="S998" s="10"/>
      <c r="T998" s="10"/>
    </row>
    <row r="999" spans="17:20" x14ac:dyDescent="0.35">
      <c r="Q999" s="10"/>
      <c r="R999" s="10"/>
      <c r="S999" s="10"/>
      <c r="T999" s="10"/>
    </row>
    <row r="1000" spans="17:20" x14ac:dyDescent="0.35">
      <c r="Q1000" s="10"/>
      <c r="R1000" s="10"/>
      <c r="S1000" s="10"/>
      <c r="T1000" s="10"/>
    </row>
    <row r="1001" spans="17:20" x14ac:dyDescent="0.35">
      <c r="Q1001" s="10"/>
      <c r="R1001" s="10"/>
      <c r="S1001" s="10"/>
      <c r="T1001" s="10"/>
    </row>
    <row r="1002" spans="17:20" x14ac:dyDescent="0.35">
      <c r="Q1002" s="10"/>
      <c r="R1002" s="10"/>
      <c r="S1002" s="10"/>
      <c r="T1002" s="10"/>
    </row>
    <row r="1003" spans="17:20" x14ac:dyDescent="0.35">
      <c r="Q1003" s="10"/>
      <c r="R1003" s="10"/>
      <c r="S1003" s="10"/>
      <c r="T1003" s="10"/>
    </row>
    <row r="1004" spans="17:20" x14ac:dyDescent="0.35">
      <c r="Q1004" s="10"/>
      <c r="R1004" s="10"/>
      <c r="S1004" s="10"/>
      <c r="T1004" s="10"/>
    </row>
    <row r="1005" spans="17:20" x14ac:dyDescent="0.35">
      <c r="Q1005" s="10"/>
      <c r="R1005" s="10"/>
      <c r="S1005" s="10"/>
      <c r="T1005" s="10"/>
    </row>
    <row r="1006" spans="17:20" x14ac:dyDescent="0.35">
      <c r="Q1006" s="10"/>
      <c r="R1006" s="10"/>
      <c r="S1006" s="10"/>
      <c r="T1006" s="10"/>
    </row>
    <row r="1007" spans="17:20" x14ac:dyDescent="0.35">
      <c r="Q1007" s="10"/>
      <c r="R1007" s="10"/>
      <c r="S1007" s="10"/>
      <c r="T1007" s="10"/>
    </row>
    <row r="1008" spans="17:20" x14ac:dyDescent="0.35">
      <c r="Q1008" s="10"/>
      <c r="R1008" s="10"/>
      <c r="S1008" s="10"/>
      <c r="T1008" s="10"/>
    </row>
    <row r="1009" spans="17:20" x14ac:dyDescent="0.35">
      <c r="Q1009" s="10"/>
      <c r="R1009" s="10"/>
      <c r="S1009" s="10"/>
      <c r="T1009" s="10"/>
    </row>
    <row r="1010" spans="17:20" x14ac:dyDescent="0.35">
      <c r="Q1010" s="10"/>
      <c r="R1010" s="10"/>
      <c r="S1010" s="10"/>
      <c r="T1010" s="10"/>
    </row>
    <row r="1011" spans="17:20" x14ac:dyDescent="0.35">
      <c r="Q1011" s="10"/>
      <c r="R1011" s="10"/>
      <c r="S1011" s="10"/>
      <c r="T1011" s="10"/>
    </row>
    <row r="1012" spans="17:20" x14ac:dyDescent="0.35">
      <c r="Q1012" s="10"/>
      <c r="R1012" s="10"/>
      <c r="S1012" s="10"/>
      <c r="T1012" s="10"/>
    </row>
    <row r="1013" spans="17:20" x14ac:dyDescent="0.35">
      <c r="Q1013" s="10"/>
      <c r="R1013" s="10"/>
      <c r="S1013" s="10"/>
      <c r="T1013" s="10"/>
    </row>
    <row r="1014" spans="17:20" x14ac:dyDescent="0.35">
      <c r="Q1014" s="10"/>
      <c r="R1014" s="10"/>
      <c r="S1014" s="10"/>
      <c r="T1014" s="10"/>
    </row>
    <row r="1015" spans="17:20" x14ac:dyDescent="0.35">
      <c r="Q1015" s="10"/>
      <c r="R1015" s="10"/>
      <c r="S1015" s="10"/>
      <c r="T1015" s="10"/>
    </row>
    <row r="1016" spans="17:20" x14ac:dyDescent="0.35">
      <c r="Q1016" s="10"/>
      <c r="R1016" s="10"/>
      <c r="S1016" s="10"/>
      <c r="T1016" s="10"/>
    </row>
    <row r="1017" spans="17:20" x14ac:dyDescent="0.35">
      <c r="Q1017" s="10"/>
      <c r="R1017" s="10"/>
      <c r="S1017" s="10"/>
      <c r="T1017" s="10"/>
    </row>
    <row r="1018" spans="17:20" x14ac:dyDescent="0.35">
      <c r="Q1018" s="10"/>
      <c r="R1018" s="10"/>
      <c r="S1018" s="10"/>
      <c r="T1018" s="10"/>
    </row>
    <row r="1019" spans="17:20" x14ac:dyDescent="0.35">
      <c r="Q1019" s="10"/>
      <c r="R1019" s="10"/>
      <c r="S1019" s="10"/>
      <c r="T1019" s="10"/>
    </row>
    <row r="1020" spans="17:20" x14ac:dyDescent="0.35">
      <c r="Q1020" s="10"/>
      <c r="R1020" s="10"/>
      <c r="S1020" s="10"/>
      <c r="T1020" s="10"/>
    </row>
    <row r="1021" spans="17:20" x14ac:dyDescent="0.35">
      <c r="Q1021" s="10"/>
      <c r="R1021" s="10"/>
      <c r="S1021" s="10"/>
      <c r="T1021" s="10"/>
    </row>
    <row r="1022" spans="17:20" x14ac:dyDescent="0.35">
      <c r="Q1022" s="10"/>
      <c r="R1022" s="10"/>
      <c r="S1022" s="10"/>
      <c r="T1022" s="10"/>
    </row>
    <row r="1023" spans="17:20" x14ac:dyDescent="0.35">
      <c r="Q1023" s="10"/>
      <c r="R1023" s="10"/>
      <c r="S1023" s="10"/>
      <c r="T1023" s="10"/>
    </row>
    <row r="1024" spans="17:20" x14ac:dyDescent="0.35">
      <c r="Q1024" s="10"/>
      <c r="R1024" s="10"/>
      <c r="S1024" s="10"/>
      <c r="T1024" s="10"/>
    </row>
    <row r="1025" spans="17:20" x14ac:dyDescent="0.35">
      <c r="Q1025" s="10"/>
      <c r="R1025" s="10"/>
      <c r="S1025" s="10"/>
      <c r="T1025" s="10"/>
    </row>
    <row r="1026" spans="17:20" x14ac:dyDescent="0.35">
      <c r="Q1026" s="10"/>
      <c r="R1026" s="10"/>
      <c r="S1026" s="10"/>
      <c r="T1026" s="10"/>
    </row>
    <row r="1027" spans="17:20" x14ac:dyDescent="0.35">
      <c r="Q1027" s="10"/>
      <c r="R1027" s="10"/>
      <c r="S1027" s="10"/>
      <c r="T1027" s="10"/>
    </row>
    <row r="1028" spans="17:20" x14ac:dyDescent="0.35">
      <c r="Q1028" s="10"/>
      <c r="R1028" s="10"/>
      <c r="S1028" s="10"/>
      <c r="T1028" s="10"/>
    </row>
    <row r="1029" spans="17:20" x14ac:dyDescent="0.35">
      <c r="Q1029" s="10"/>
      <c r="R1029" s="10"/>
      <c r="S1029" s="10"/>
      <c r="T1029" s="10"/>
    </row>
    <row r="1030" spans="17:20" x14ac:dyDescent="0.35">
      <c r="Q1030" s="10"/>
      <c r="R1030" s="10"/>
      <c r="S1030" s="10"/>
      <c r="T1030" s="10"/>
    </row>
    <row r="1031" spans="17:20" x14ac:dyDescent="0.35">
      <c r="Q1031" s="10"/>
      <c r="R1031" s="10"/>
      <c r="S1031" s="10"/>
      <c r="T1031" s="10"/>
    </row>
    <row r="1032" spans="17:20" x14ac:dyDescent="0.35">
      <c r="Q1032" s="10"/>
      <c r="R1032" s="10"/>
      <c r="S1032" s="10"/>
      <c r="T1032" s="10"/>
    </row>
    <row r="1033" spans="17:20" x14ac:dyDescent="0.35">
      <c r="Q1033" s="10"/>
      <c r="R1033" s="10"/>
      <c r="S1033" s="10"/>
      <c r="T1033" s="10"/>
    </row>
    <row r="1034" spans="17:20" x14ac:dyDescent="0.35">
      <c r="Q1034" s="10"/>
      <c r="R1034" s="10"/>
      <c r="S1034" s="10"/>
      <c r="T1034" s="10"/>
    </row>
    <row r="1035" spans="17:20" x14ac:dyDescent="0.35">
      <c r="Q1035" s="10"/>
      <c r="R1035" s="10"/>
      <c r="S1035" s="10"/>
      <c r="T1035" s="10"/>
    </row>
    <row r="1036" spans="17:20" x14ac:dyDescent="0.35">
      <c r="Q1036" s="10"/>
      <c r="R1036" s="10"/>
      <c r="S1036" s="10"/>
      <c r="T1036" s="10"/>
    </row>
    <row r="1037" spans="17:20" x14ac:dyDescent="0.35">
      <c r="Q1037" s="10"/>
      <c r="R1037" s="10"/>
      <c r="S1037" s="10"/>
      <c r="T1037" s="10"/>
    </row>
    <row r="1038" spans="17:20" x14ac:dyDescent="0.35">
      <c r="Q1038" s="10"/>
      <c r="R1038" s="10"/>
      <c r="S1038" s="10"/>
      <c r="T1038" s="10"/>
    </row>
    <row r="1039" spans="17:20" x14ac:dyDescent="0.35">
      <c r="Q1039" s="10"/>
      <c r="R1039" s="10"/>
      <c r="S1039" s="10"/>
      <c r="T1039" s="10"/>
    </row>
    <row r="1040" spans="17:20" x14ac:dyDescent="0.35">
      <c r="Q1040" s="10"/>
      <c r="R1040" s="10"/>
      <c r="S1040" s="10"/>
      <c r="T1040" s="10"/>
    </row>
    <row r="1041" spans="17:20" x14ac:dyDescent="0.35">
      <c r="Q1041" s="10"/>
      <c r="R1041" s="10"/>
      <c r="S1041" s="10"/>
      <c r="T1041" s="10"/>
    </row>
    <row r="1042" spans="17:20" x14ac:dyDescent="0.35">
      <c r="Q1042" s="10"/>
      <c r="R1042" s="10"/>
      <c r="S1042" s="10"/>
      <c r="T1042" s="10"/>
    </row>
    <row r="1043" spans="17:20" x14ac:dyDescent="0.35">
      <c r="Q1043" s="10"/>
      <c r="R1043" s="10"/>
      <c r="S1043" s="10"/>
      <c r="T1043" s="10"/>
    </row>
    <row r="1044" spans="17:20" x14ac:dyDescent="0.35">
      <c r="Q1044" s="10"/>
      <c r="R1044" s="10"/>
      <c r="S1044" s="10"/>
      <c r="T1044" s="10"/>
    </row>
    <row r="1045" spans="17:20" x14ac:dyDescent="0.35">
      <c r="Q1045" s="10"/>
      <c r="R1045" s="10"/>
      <c r="S1045" s="10"/>
      <c r="T1045" s="10"/>
    </row>
    <row r="1046" spans="17:20" x14ac:dyDescent="0.35">
      <c r="Q1046" s="10"/>
      <c r="R1046" s="10"/>
      <c r="S1046" s="10"/>
      <c r="T1046" s="10"/>
    </row>
    <row r="1047" spans="17:20" x14ac:dyDescent="0.35">
      <c r="Q1047" s="10"/>
      <c r="R1047" s="10"/>
      <c r="S1047" s="10"/>
      <c r="T1047" s="10"/>
    </row>
    <row r="1048" spans="17:20" x14ac:dyDescent="0.35">
      <c r="Q1048" s="10"/>
      <c r="R1048" s="10"/>
      <c r="S1048" s="10"/>
      <c r="T1048" s="10"/>
    </row>
    <row r="1049" spans="17:20" x14ac:dyDescent="0.35">
      <c r="Q1049" s="10"/>
      <c r="R1049" s="10"/>
      <c r="S1049" s="10"/>
      <c r="T1049" s="10"/>
    </row>
    <row r="1050" spans="17:20" x14ac:dyDescent="0.35">
      <c r="Q1050" s="10"/>
      <c r="R1050" s="10"/>
      <c r="S1050" s="10"/>
      <c r="T1050" s="10"/>
    </row>
    <row r="1051" spans="17:20" x14ac:dyDescent="0.35">
      <c r="Q1051" s="10"/>
      <c r="R1051" s="10"/>
      <c r="S1051" s="10"/>
      <c r="T1051" s="10"/>
    </row>
    <row r="1052" spans="17:20" x14ac:dyDescent="0.35">
      <c r="Q1052" s="10"/>
      <c r="R1052" s="10"/>
      <c r="S1052" s="10"/>
      <c r="T1052" s="10"/>
    </row>
    <row r="1053" spans="17:20" x14ac:dyDescent="0.35">
      <c r="Q1053" s="10"/>
      <c r="R1053" s="10"/>
      <c r="S1053" s="10"/>
      <c r="T1053" s="10"/>
    </row>
    <row r="1054" spans="17:20" x14ac:dyDescent="0.35">
      <c r="Q1054" s="10"/>
      <c r="R1054" s="10"/>
      <c r="S1054" s="10"/>
      <c r="T1054" s="10"/>
    </row>
    <row r="1055" spans="17:20" x14ac:dyDescent="0.35">
      <c r="Q1055" s="10"/>
      <c r="R1055" s="10"/>
      <c r="S1055" s="10"/>
      <c r="T1055" s="10"/>
    </row>
    <row r="1056" spans="17:20" x14ac:dyDescent="0.35">
      <c r="Q1056" s="10"/>
      <c r="R1056" s="10"/>
      <c r="S1056" s="10"/>
      <c r="T1056" s="10"/>
    </row>
    <row r="1057" spans="17:20" x14ac:dyDescent="0.35">
      <c r="Q1057" s="10"/>
      <c r="R1057" s="10"/>
      <c r="S1057" s="10"/>
      <c r="T1057" s="10"/>
    </row>
    <row r="1058" spans="17:20" x14ac:dyDescent="0.35">
      <c r="Q1058" s="10"/>
      <c r="R1058" s="10"/>
      <c r="S1058" s="10"/>
      <c r="T1058" s="10"/>
    </row>
    <row r="1059" spans="17:20" x14ac:dyDescent="0.35">
      <c r="Q1059" s="10"/>
      <c r="R1059" s="10"/>
      <c r="S1059" s="10"/>
      <c r="T1059" s="10"/>
    </row>
    <row r="1060" spans="17:20" x14ac:dyDescent="0.35">
      <c r="Q1060" s="10"/>
      <c r="R1060" s="10"/>
      <c r="S1060" s="10"/>
      <c r="T1060" s="10"/>
    </row>
    <row r="1061" spans="17:20" x14ac:dyDescent="0.35">
      <c r="Q1061" s="10"/>
      <c r="R1061" s="10"/>
      <c r="S1061" s="10"/>
      <c r="T1061" s="10"/>
    </row>
    <row r="1062" spans="17:20" x14ac:dyDescent="0.35">
      <c r="Q1062" s="10"/>
      <c r="R1062" s="10"/>
      <c r="S1062" s="10"/>
      <c r="T1062" s="10"/>
    </row>
    <row r="1063" spans="17:20" x14ac:dyDescent="0.35">
      <c r="Q1063" s="10"/>
      <c r="R1063" s="10"/>
      <c r="S1063" s="10"/>
      <c r="T1063" s="10"/>
    </row>
    <row r="1064" spans="17:20" x14ac:dyDescent="0.35">
      <c r="Q1064" s="10"/>
      <c r="R1064" s="10"/>
      <c r="S1064" s="10"/>
      <c r="T1064" s="10"/>
    </row>
    <row r="1065" spans="17:20" x14ac:dyDescent="0.35">
      <c r="Q1065" s="10"/>
      <c r="R1065" s="10"/>
      <c r="S1065" s="10"/>
      <c r="T1065" s="10"/>
    </row>
    <row r="1066" spans="17:20" x14ac:dyDescent="0.35">
      <c r="Q1066" s="10"/>
      <c r="R1066" s="10"/>
      <c r="S1066" s="10"/>
      <c r="T1066" s="10"/>
    </row>
    <row r="1067" spans="17:20" x14ac:dyDescent="0.35">
      <c r="Q1067" s="10"/>
      <c r="R1067" s="10"/>
      <c r="S1067" s="10"/>
      <c r="T1067" s="10"/>
    </row>
    <row r="1068" spans="17:20" x14ac:dyDescent="0.35">
      <c r="Q1068" s="10"/>
      <c r="R1068" s="10"/>
      <c r="S1068" s="10"/>
      <c r="T1068" s="10"/>
    </row>
    <row r="1069" spans="17:20" x14ac:dyDescent="0.35">
      <c r="Q1069" s="10"/>
      <c r="R1069" s="10"/>
      <c r="S1069" s="10"/>
      <c r="T1069" s="10"/>
    </row>
    <row r="1070" spans="17:20" x14ac:dyDescent="0.35">
      <c r="Q1070" s="10"/>
      <c r="R1070" s="10"/>
      <c r="S1070" s="10"/>
      <c r="T1070" s="10"/>
    </row>
    <row r="1071" spans="17:20" x14ac:dyDescent="0.35">
      <c r="Q1071" s="10"/>
      <c r="R1071" s="10"/>
      <c r="S1071" s="10"/>
      <c r="T1071" s="10"/>
    </row>
    <row r="1072" spans="17:20" x14ac:dyDescent="0.35">
      <c r="Q1072" s="10"/>
      <c r="R1072" s="10"/>
      <c r="S1072" s="10"/>
      <c r="T1072" s="10"/>
    </row>
    <row r="1073" spans="17:20" x14ac:dyDescent="0.35">
      <c r="Q1073" s="10"/>
      <c r="R1073" s="10"/>
      <c r="S1073" s="10"/>
      <c r="T1073" s="10"/>
    </row>
    <row r="1074" spans="17:20" x14ac:dyDescent="0.35">
      <c r="Q1074" s="10"/>
      <c r="R1074" s="10"/>
      <c r="S1074" s="10"/>
      <c r="T1074" s="10"/>
    </row>
    <row r="1075" spans="17:20" x14ac:dyDescent="0.35">
      <c r="Q1075" s="10"/>
      <c r="R1075" s="10"/>
      <c r="S1075" s="10"/>
      <c r="T1075" s="10"/>
    </row>
    <row r="1076" spans="17:20" x14ac:dyDescent="0.35">
      <c r="Q1076" s="10"/>
      <c r="R1076" s="10"/>
      <c r="S1076" s="10"/>
      <c r="T1076" s="10"/>
    </row>
    <row r="1077" spans="17:20" x14ac:dyDescent="0.35">
      <c r="Q1077" s="10"/>
      <c r="R1077" s="10"/>
      <c r="S1077" s="10"/>
      <c r="T1077" s="10"/>
    </row>
    <row r="1078" spans="17:20" x14ac:dyDescent="0.35">
      <c r="Q1078" s="10"/>
      <c r="R1078" s="10"/>
      <c r="S1078" s="10"/>
      <c r="T1078" s="10"/>
    </row>
    <row r="1079" spans="17:20" x14ac:dyDescent="0.35">
      <c r="Q1079" s="10"/>
      <c r="R1079" s="10"/>
      <c r="S1079" s="10"/>
      <c r="T1079" s="10"/>
    </row>
    <row r="1080" spans="17:20" x14ac:dyDescent="0.35">
      <c r="Q1080" s="10"/>
      <c r="R1080" s="10"/>
      <c r="S1080" s="10"/>
      <c r="T1080" s="10"/>
    </row>
    <row r="1081" spans="17:20" x14ac:dyDescent="0.35">
      <c r="Q1081" s="10"/>
      <c r="R1081" s="10"/>
      <c r="S1081" s="10"/>
      <c r="T1081" s="10"/>
    </row>
    <row r="1082" spans="17:20" x14ac:dyDescent="0.35">
      <c r="Q1082" s="10"/>
      <c r="R1082" s="10"/>
      <c r="S1082" s="10"/>
      <c r="T1082" s="10"/>
    </row>
    <row r="1083" spans="17:20" x14ac:dyDescent="0.35">
      <c r="Q1083" s="10"/>
      <c r="R1083" s="10"/>
      <c r="S1083" s="10"/>
      <c r="T1083" s="10"/>
    </row>
    <row r="1084" spans="17:20" x14ac:dyDescent="0.35">
      <c r="Q1084" s="10"/>
      <c r="R1084" s="10"/>
      <c r="S1084" s="10"/>
      <c r="T1084" s="10"/>
    </row>
    <row r="1085" spans="17:20" x14ac:dyDescent="0.35">
      <c r="Q1085" s="10"/>
      <c r="R1085" s="10"/>
      <c r="S1085" s="10"/>
      <c r="T1085" s="10"/>
    </row>
    <row r="1086" spans="17:20" x14ac:dyDescent="0.35">
      <c r="Q1086" s="10"/>
      <c r="R1086" s="10"/>
      <c r="S1086" s="10"/>
      <c r="T1086" s="10"/>
    </row>
    <row r="1087" spans="17:20" x14ac:dyDescent="0.35">
      <c r="Q1087" s="10"/>
      <c r="R1087" s="10"/>
      <c r="S1087" s="10"/>
      <c r="T1087" s="10"/>
    </row>
    <row r="1088" spans="17:20" x14ac:dyDescent="0.35">
      <c r="Q1088" s="10"/>
      <c r="R1088" s="10"/>
      <c r="S1088" s="10"/>
      <c r="T1088" s="10"/>
    </row>
    <row r="1089" spans="17:20" x14ac:dyDescent="0.35">
      <c r="Q1089" s="10"/>
      <c r="R1089" s="10"/>
      <c r="S1089" s="10"/>
      <c r="T1089" s="10"/>
    </row>
    <row r="1090" spans="17:20" x14ac:dyDescent="0.35">
      <c r="Q1090" s="10"/>
      <c r="R1090" s="10"/>
      <c r="S1090" s="10"/>
      <c r="T1090" s="10"/>
    </row>
    <row r="1091" spans="17:20" x14ac:dyDescent="0.35">
      <c r="Q1091" s="10"/>
      <c r="R1091" s="10"/>
      <c r="S1091" s="10"/>
      <c r="T1091" s="10"/>
    </row>
    <row r="1092" spans="17:20" x14ac:dyDescent="0.35">
      <c r="Q1092" s="10"/>
      <c r="R1092" s="10"/>
      <c r="S1092" s="10"/>
      <c r="T1092" s="10"/>
    </row>
    <row r="1093" spans="17:20" x14ac:dyDescent="0.35">
      <c r="Q1093" s="10"/>
      <c r="R1093" s="10"/>
      <c r="S1093" s="10"/>
      <c r="T1093" s="10"/>
    </row>
    <row r="1094" spans="17:20" x14ac:dyDescent="0.35">
      <c r="Q1094" s="10"/>
      <c r="R1094" s="10"/>
      <c r="S1094" s="10"/>
      <c r="T1094" s="10"/>
    </row>
    <row r="1095" spans="17:20" x14ac:dyDescent="0.35">
      <c r="Q1095" s="10"/>
      <c r="R1095" s="10"/>
      <c r="S1095" s="10"/>
      <c r="T1095" s="10"/>
    </row>
    <row r="1096" spans="17:20" x14ac:dyDescent="0.35">
      <c r="Q1096" s="10"/>
      <c r="R1096" s="10"/>
      <c r="S1096" s="10"/>
      <c r="T1096" s="10"/>
    </row>
    <row r="1097" spans="17:20" x14ac:dyDescent="0.35">
      <c r="Q1097" s="10"/>
      <c r="R1097" s="10"/>
      <c r="S1097" s="10"/>
      <c r="T1097" s="10"/>
    </row>
    <row r="1098" spans="17:20" x14ac:dyDescent="0.35">
      <c r="Q1098" s="10"/>
      <c r="R1098" s="10"/>
      <c r="S1098" s="10"/>
      <c r="T1098" s="10"/>
    </row>
    <row r="1099" spans="17:20" x14ac:dyDescent="0.35">
      <c r="Q1099" s="10"/>
      <c r="R1099" s="10"/>
      <c r="S1099" s="10"/>
      <c r="T1099" s="10"/>
    </row>
    <row r="1100" spans="17:20" x14ac:dyDescent="0.35">
      <c r="Q1100" s="10"/>
      <c r="R1100" s="10"/>
      <c r="S1100" s="10"/>
      <c r="T1100" s="10"/>
    </row>
    <row r="1101" spans="17:20" x14ac:dyDescent="0.35">
      <c r="Q1101" s="10"/>
      <c r="R1101" s="10"/>
      <c r="S1101" s="10"/>
      <c r="T1101" s="10"/>
    </row>
    <row r="1102" spans="17:20" x14ac:dyDescent="0.35">
      <c r="Q1102" s="10"/>
      <c r="R1102" s="10"/>
      <c r="S1102" s="10"/>
      <c r="T1102" s="10"/>
    </row>
    <row r="1103" spans="17:20" x14ac:dyDescent="0.35">
      <c r="Q1103" s="10"/>
      <c r="R1103" s="10"/>
      <c r="S1103" s="10"/>
      <c r="T1103" s="10"/>
    </row>
    <row r="1104" spans="17:20" x14ac:dyDescent="0.35">
      <c r="Q1104" s="10"/>
      <c r="R1104" s="10"/>
      <c r="S1104" s="10"/>
      <c r="T1104" s="10"/>
    </row>
    <row r="1105" spans="17:20" x14ac:dyDescent="0.35">
      <c r="Q1105" s="10"/>
      <c r="R1105" s="10"/>
      <c r="S1105" s="10"/>
      <c r="T1105" s="10"/>
    </row>
    <row r="1106" spans="17:20" x14ac:dyDescent="0.35">
      <c r="Q1106" s="10"/>
      <c r="R1106" s="10"/>
      <c r="S1106" s="10"/>
      <c r="T1106" s="10"/>
    </row>
    <row r="1107" spans="17:20" x14ac:dyDescent="0.35">
      <c r="Q1107" s="10"/>
      <c r="R1107" s="10"/>
      <c r="S1107" s="10"/>
      <c r="T1107" s="10"/>
    </row>
    <row r="1108" spans="17:20" x14ac:dyDescent="0.35">
      <c r="Q1108" s="10"/>
      <c r="R1108" s="10"/>
      <c r="S1108" s="10"/>
      <c r="T1108" s="10"/>
    </row>
    <row r="1109" spans="17:20" x14ac:dyDescent="0.35">
      <c r="Q1109" s="10"/>
      <c r="R1109" s="10"/>
      <c r="S1109" s="10"/>
      <c r="T1109" s="10"/>
    </row>
    <row r="1110" spans="17:20" x14ac:dyDescent="0.35">
      <c r="Q1110" s="10"/>
      <c r="R1110" s="10"/>
      <c r="S1110" s="10"/>
      <c r="T1110" s="10"/>
    </row>
    <row r="1111" spans="17:20" x14ac:dyDescent="0.35">
      <c r="Q1111" s="10"/>
      <c r="R1111" s="10"/>
      <c r="S1111" s="10"/>
      <c r="T1111" s="10"/>
    </row>
    <row r="1112" spans="17:20" x14ac:dyDescent="0.35">
      <c r="Q1112" s="10"/>
      <c r="R1112" s="10"/>
      <c r="S1112" s="10"/>
      <c r="T1112" s="10"/>
    </row>
    <row r="1113" spans="17:20" x14ac:dyDescent="0.35">
      <c r="Q1113" s="10"/>
      <c r="R1113" s="10"/>
      <c r="S1113" s="10"/>
      <c r="T1113" s="10"/>
    </row>
    <row r="1114" spans="17:20" x14ac:dyDescent="0.35">
      <c r="Q1114" s="10"/>
      <c r="R1114" s="10"/>
      <c r="S1114" s="10"/>
      <c r="T1114" s="10"/>
    </row>
    <row r="1115" spans="17:20" x14ac:dyDescent="0.35">
      <c r="Q1115" s="10"/>
      <c r="R1115" s="10"/>
      <c r="S1115" s="10"/>
      <c r="T1115" s="10"/>
    </row>
    <row r="1116" spans="17:20" x14ac:dyDescent="0.35">
      <c r="Q1116" s="10"/>
      <c r="R1116" s="10"/>
      <c r="S1116" s="10"/>
      <c r="T1116" s="10"/>
    </row>
    <row r="1117" spans="17:20" x14ac:dyDescent="0.35">
      <c r="Q1117" s="10"/>
      <c r="R1117" s="10"/>
      <c r="S1117" s="10"/>
      <c r="T1117" s="10"/>
    </row>
    <row r="1118" spans="17:20" x14ac:dyDescent="0.35">
      <c r="Q1118" s="10"/>
      <c r="R1118" s="10"/>
      <c r="S1118" s="10"/>
      <c r="T1118" s="10"/>
    </row>
    <row r="1119" spans="17:20" x14ac:dyDescent="0.35">
      <c r="Q1119" s="10"/>
      <c r="R1119" s="10"/>
      <c r="S1119" s="10"/>
      <c r="T1119" s="10"/>
    </row>
    <row r="1120" spans="17:20" x14ac:dyDescent="0.35">
      <c r="Q1120" s="10"/>
      <c r="R1120" s="10"/>
      <c r="S1120" s="10"/>
      <c r="T1120" s="10"/>
    </row>
    <row r="1121" spans="17:20" x14ac:dyDescent="0.35">
      <c r="Q1121" s="10"/>
      <c r="R1121" s="10"/>
      <c r="S1121" s="10"/>
      <c r="T1121" s="10"/>
    </row>
    <row r="1122" spans="17:20" x14ac:dyDescent="0.35">
      <c r="Q1122" s="10"/>
      <c r="R1122" s="10"/>
      <c r="S1122" s="10"/>
      <c r="T1122" s="10"/>
    </row>
    <row r="1123" spans="17:20" x14ac:dyDescent="0.35">
      <c r="Q1123" s="10"/>
      <c r="R1123" s="10"/>
      <c r="S1123" s="10"/>
      <c r="T1123" s="10"/>
    </row>
    <row r="1124" spans="17:20" x14ac:dyDescent="0.35">
      <c r="Q1124" s="10"/>
      <c r="R1124" s="10"/>
      <c r="S1124" s="10"/>
      <c r="T1124" s="10"/>
    </row>
    <row r="1125" spans="17:20" x14ac:dyDescent="0.35">
      <c r="Q1125" s="10"/>
      <c r="R1125" s="10"/>
      <c r="S1125" s="10"/>
      <c r="T1125" s="10"/>
    </row>
    <row r="1126" spans="17:20" x14ac:dyDescent="0.35">
      <c r="Q1126" s="10"/>
      <c r="R1126" s="10"/>
      <c r="S1126" s="10"/>
      <c r="T1126" s="10"/>
    </row>
    <row r="1127" spans="17:20" x14ac:dyDescent="0.35">
      <c r="Q1127" s="10"/>
      <c r="R1127" s="10"/>
      <c r="S1127" s="10"/>
      <c r="T1127" s="10"/>
    </row>
    <row r="1128" spans="17:20" x14ac:dyDescent="0.35">
      <c r="Q1128" s="10"/>
      <c r="R1128" s="10"/>
      <c r="S1128" s="10"/>
      <c r="T1128" s="10"/>
    </row>
    <row r="1129" spans="17:20" x14ac:dyDescent="0.35">
      <c r="Q1129" s="10"/>
      <c r="R1129" s="10"/>
      <c r="S1129" s="10"/>
      <c r="T1129" s="10"/>
    </row>
    <row r="1130" spans="17:20" x14ac:dyDescent="0.35">
      <c r="Q1130" s="10"/>
      <c r="R1130" s="10"/>
      <c r="S1130" s="10"/>
      <c r="T1130" s="10"/>
    </row>
    <row r="1131" spans="17:20" x14ac:dyDescent="0.35">
      <c r="Q1131" s="10"/>
      <c r="R1131" s="10"/>
      <c r="S1131" s="10"/>
      <c r="T1131" s="10"/>
    </row>
    <row r="1132" spans="17:20" x14ac:dyDescent="0.35">
      <c r="Q1132" s="10"/>
      <c r="R1132" s="10"/>
      <c r="S1132" s="10"/>
      <c r="T1132" s="10"/>
    </row>
    <row r="1133" spans="17:20" x14ac:dyDescent="0.35">
      <c r="Q1133" s="10"/>
      <c r="R1133" s="10"/>
      <c r="S1133" s="10"/>
      <c r="T1133" s="10"/>
    </row>
    <row r="1134" spans="17:20" x14ac:dyDescent="0.35">
      <c r="Q1134" s="10"/>
      <c r="R1134" s="10"/>
      <c r="S1134" s="10"/>
      <c r="T1134" s="10"/>
    </row>
    <row r="1135" spans="17:20" x14ac:dyDescent="0.35">
      <c r="Q1135" s="10"/>
      <c r="R1135" s="10"/>
      <c r="S1135" s="10"/>
      <c r="T1135" s="10"/>
    </row>
    <row r="1136" spans="17:20" x14ac:dyDescent="0.35">
      <c r="Q1136" s="10"/>
      <c r="R1136" s="10"/>
      <c r="S1136" s="10"/>
      <c r="T1136" s="10"/>
    </row>
    <row r="1137" spans="17:20" x14ac:dyDescent="0.35">
      <c r="Q1137" s="10"/>
      <c r="R1137" s="10"/>
      <c r="S1137" s="10"/>
      <c r="T1137" s="10"/>
    </row>
    <row r="1138" spans="17:20" x14ac:dyDescent="0.35">
      <c r="Q1138" s="10"/>
      <c r="R1138" s="10"/>
      <c r="S1138" s="10"/>
      <c r="T1138" s="10"/>
    </row>
    <row r="1139" spans="17:20" x14ac:dyDescent="0.35">
      <c r="Q1139" s="10"/>
      <c r="R1139" s="10"/>
      <c r="S1139" s="10"/>
      <c r="T1139" s="10"/>
    </row>
    <row r="1140" spans="17:20" x14ac:dyDescent="0.35">
      <c r="Q1140" s="10"/>
      <c r="R1140" s="10"/>
      <c r="S1140" s="10"/>
      <c r="T1140" s="10"/>
    </row>
    <row r="1141" spans="17:20" x14ac:dyDescent="0.35">
      <c r="Q1141" s="10"/>
      <c r="R1141" s="10"/>
      <c r="S1141" s="10"/>
      <c r="T1141" s="10"/>
    </row>
    <row r="1142" spans="17:20" x14ac:dyDescent="0.35">
      <c r="Q1142" s="10"/>
      <c r="R1142" s="10"/>
      <c r="S1142" s="10"/>
      <c r="T1142" s="10"/>
    </row>
    <row r="1143" spans="17:20" x14ac:dyDescent="0.35">
      <c r="Q1143" s="10"/>
      <c r="R1143" s="10"/>
      <c r="S1143" s="10"/>
      <c r="T1143" s="10"/>
    </row>
    <row r="1144" spans="17:20" x14ac:dyDescent="0.35">
      <c r="Q1144" s="10"/>
      <c r="R1144" s="10"/>
      <c r="S1144" s="10"/>
      <c r="T1144" s="10"/>
    </row>
    <row r="1145" spans="17:20" x14ac:dyDescent="0.35">
      <c r="Q1145" s="10"/>
      <c r="R1145" s="10"/>
      <c r="S1145" s="10"/>
      <c r="T1145" s="10"/>
    </row>
    <row r="1146" spans="17:20" x14ac:dyDescent="0.35">
      <c r="Q1146" s="10"/>
      <c r="R1146" s="10"/>
      <c r="S1146" s="10"/>
      <c r="T1146" s="10"/>
    </row>
    <row r="1147" spans="17:20" x14ac:dyDescent="0.35">
      <c r="Q1147" s="10"/>
      <c r="R1147" s="10"/>
      <c r="S1147" s="10"/>
      <c r="T1147" s="10"/>
    </row>
    <row r="1148" spans="17:20" x14ac:dyDescent="0.35">
      <c r="Q1148" s="10"/>
      <c r="R1148" s="10"/>
      <c r="S1148" s="10"/>
      <c r="T1148" s="10"/>
    </row>
    <row r="1149" spans="17:20" x14ac:dyDescent="0.35">
      <c r="Q1149" s="10"/>
      <c r="R1149" s="10"/>
      <c r="S1149" s="10"/>
      <c r="T1149" s="10"/>
    </row>
    <row r="1150" spans="17:20" x14ac:dyDescent="0.35">
      <c r="Q1150" s="10"/>
      <c r="R1150" s="10"/>
      <c r="S1150" s="10"/>
      <c r="T1150" s="10"/>
    </row>
    <row r="1151" spans="17:20" x14ac:dyDescent="0.35">
      <c r="Q1151" s="10"/>
      <c r="R1151" s="10"/>
      <c r="S1151" s="10"/>
      <c r="T1151" s="10"/>
    </row>
    <row r="1152" spans="17:20" x14ac:dyDescent="0.35">
      <c r="Q1152" s="10"/>
      <c r="R1152" s="10"/>
      <c r="S1152" s="10"/>
      <c r="T1152" s="10"/>
    </row>
    <row r="1153" spans="17:20" x14ac:dyDescent="0.35">
      <c r="Q1153" s="10"/>
      <c r="R1153" s="10"/>
      <c r="S1153" s="10"/>
      <c r="T1153" s="10"/>
    </row>
    <row r="1154" spans="17:20" x14ac:dyDescent="0.35">
      <c r="Q1154" s="10"/>
      <c r="R1154" s="10"/>
      <c r="S1154" s="10"/>
      <c r="T1154" s="10"/>
    </row>
    <row r="1155" spans="17:20" x14ac:dyDescent="0.35">
      <c r="Q1155" s="10"/>
      <c r="R1155" s="10"/>
      <c r="S1155" s="10"/>
      <c r="T1155" s="10"/>
    </row>
    <row r="1156" spans="17:20" x14ac:dyDescent="0.35">
      <c r="Q1156" s="10"/>
      <c r="R1156" s="10"/>
      <c r="S1156" s="10"/>
      <c r="T1156" s="10"/>
    </row>
    <row r="1157" spans="17:20" x14ac:dyDescent="0.35">
      <c r="Q1157" s="10"/>
      <c r="R1157" s="10"/>
      <c r="S1157" s="10"/>
      <c r="T1157" s="10"/>
    </row>
    <row r="1158" spans="17:20" x14ac:dyDescent="0.35">
      <c r="Q1158" s="10"/>
      <c r="R1158" s="10"/>
      <c r="S1158" s="10"/>
      <c r="T1158" s="10"/>
    </row>
    <row r="1159" spans="17:20" x14ac:dyDescent="0.35">
      <c r="Q1159" s="10"/>
      <c r="R1159" s="10"/>
      <c r="S1159" s="10"/>
      <c r="T1159" s="10"/>
    </row>
    <row r="1160" spans="17:20" x14ac:dyDescent="0.35">
      <c r="Q1160" s="10"/>
      <c r="R1160" s="10"/>
      <c r="S1160" s="10"/>
      <c r="T1160" s="10"/>
    </row>
    <row r="1161" spans="17:20" x14ac:dyDescent="0.35">
      <c r="Q1161" s="10"/>
      <c r="R1161" s="10"/>
      <c r="S1161" s="10"/>
      <c r="T1161" s="10"/>
    </row>
    <row r="1162" spans="17:20" x14ac:dyDescent="0.35">
      <c r="Q1162" s="10"/>
      <c r="R1162" s="10"/>
      <c r="S1162" s="10"/>
      <c r="T1162" s="10"/>
    </row>
    <row r="1163" spans="17:20" x14ac:dyDescent="0.35">
      <c r="Q1163" s="10"/>
      <c r="R1163" s="10"/>
      <c r="S1163" s="10"/>
      <c r="T1163" s="10"/>
    </row>
    <row r="1164" spans="17:20" x14ac:dyDescent="0.35">
      <c r="Q1164" s="10"/>
      <c r="R1164" s="10"/>
      <c r="S1164" s="10"/>
      <c r="T1164" s="10"/>
    </row>
    <row r="1165" spans="17:20" x14ac:dyDescent="0.35">
      <c r="Q1165" s="10"/>
      <c r="R1165" s="10"/>
      <c r="S1165" s="10"/>
      <c r="T1165" s="10"/>
    </row>
    <row r="1166" spans="17:20" x14ac:dyDescent="0.35">
      <c r="Q1166" s="10"/>
      <c r="R1166" s="10"/>
      <c r="S1166" s="10"/>
      <c r="T1166" s="10"/>
    </row>
    <row r="1167" spans="17:20" x14ac:dyDescent="0.35">
      <c r="Q1167" s="10"/>
      <c r="R1167" s="10"/>
      <c r="S1167" s="10"/>
      <c r="T1167" s="10"/>
    </row>
    <row r="1168" spans="17:20" x14ac:dyDescent="0.35">
      <c r="Q1168" s="10"/>
      <c r="R1168" s="10"/>
      <c r="S1168" s="10"/>
      <c r="T1168" s="10"/>
    </row>
    <row r="1169" spans="17:20" x14ac:dyDescent="0.35">
      <c r="Q1169" s="10"/>
      <c r="R1169" s="10"/>
      <c r="S1169" s="10"/>
      <c r="T1169" s="10"/>
    </row>
    <row r="1170" spans="17:20" x14ac:dyDescent="0.35">
      <c r="Q1170" s="10"/>
      <c r="R1170" s="10"/>
      <c r="S1170" s="10"/>
      <c r="T1170" s="10"/>
    </row>
    <row r="1171" spans="17:20" x14ac:dyDescent="0.35">
      <c r="Q1171" s="10"/>
      <c r="R1171" s="10"/>
      <c r="S1171" s="10"/>
      <c r="T1171" s="10"/>
    </row>
    <row r="1172" spans="17:20" x14ac:dyDescent="0.35">
      <c r="Q1172" s="10"/>
      <c r="R1172" s="10"/>
      <c r="S1172" s="10"/>
      <c r="T1172" s="10"/>
    </row>
    <row r="1173" spans="17:20" x14ac:dyDescent="0.35">
      <c r="Q1173" s="10"/>
      <c r="R1173" s="10"/>
      <c r="S1173" s="10"/>
      <c r="T1173" s="10"/>
    </row>
    <row r="1174" spans="17:20" x14ac:dyDescent="0.35">
      <c r="Q1174" s="10"/>
      <c r="R1174" s="10"/>
      <c r="S1174" s="10"/>
      <c r="T1174" s="10"/>
    </row>
    <row r="1175" spans="17:20" x14ac:dyDescent="0.35">
      <c r="Q1175" s="10"/>
      <c r="R1175" s="10"/>
      <c r="S1175" s="10"/>
      <c r="T1175" s="10"/>
    </row>
    <row r="1176" spans="17:20" x14ac:dyDescent="0.35">
      <c r="Q1176" s="10"/>
      <c r="R1176" s="10"/>
      <c r="S1176" s="10"/>
      <c r="T1176" s="10"/>
    </row>
    <row r="1177" spans="17:20" x14ac:dyDescent="0.35">
      <c r="Q1177" s="10"/>
      <c r="R1177" s="10"/>
      <c r="S1177" s="10"/>
      <c r="T1177" s="10"/>
    </row>
    <row r="1178" spans="17:20" x14ac:dyDescent="0.35">
      <c r="Q1178" s="10"/>
      <c r="R1178" s="10"/>
      <c r="S1178" s="10"/>
      <c r="T1178" s="10"/>
    </row>
    <row r="1179" spans="17:20" x14ac:dyDescent="0.35">
      <c r="Q1179" s="10"/>
      <c r="R1179" s="10"/>
      <c r="S1179" s="10"/>
      <c r="T1179" s="10"/>
    </row>
    <row r="1180" spans="17:20" x14ac:dyDescent="0.35">
      <c r="Q1180" s="10"/>
      <c r="R1180" s="10"/>
      <c r="S1180" s="10"/>
      <c r="T1180" s="10"/>
    </row>
    <row r="1181" spans="17:20" x14ac:dyDescent="0.35">
      <c r="Q1181" s="10"/>
      <c r="R1181" s="10"/>
      <c r="S1181" s="10"/>
      <c r="T1181" s="10"/>
    </row>
    <row r="1182" spans="17:20" x14ac:dyDescent="0.35">
      <c r="Q1182" s="10"/>
      <c r="R1182" s="10"/>
      <c r="S1182" s="10"/>
      <c r="T1182" s="10"/>
    </row>
    <row r="1183" spans="17:20" x14ac:dyDescent="0.35">
      <c r="Q1183" s="10"/>
      <c r="R1183" s="10"/>
      <c r="S1183" s="10"/>
      <c r="T1183" s="10"/>
    </row>
    <row r="1184" spans="17:20" x14ac:dyDescent="0.35">
      <c r="Q1184" s="10"/>
      <c r="R1184" s="10"/>
      <c r="S1184" s="10"/>
      <c r="T1184" s="10"/>
    </row>
    <row r="1185" spans="17:20" x14ac:dyDescent="0.35">
      <c r="Q1185" s="10"/>
      <c r="R1185" s="10"/>
      <c r="S1185" s="10"/>
      <c r="T1185" s="10"/>
    </row>
    <row r="1186" spans="17:20" x14ac:dyDescent="0.35">
      <c r="Q1186" s="10"/>
      <c r="R1186" s="10"/>
      <c r="S1186" s="10"/>
      <c r="T1186" s="10"/>
    </row>
    <row r="1187" spans="17:20" x14ac:dyDescent="0.35">
      <c r="Q1187" s="10"/>
      <c r="R1187" s="10"/>
      <c r="S1187" s="10"/>
      <c r="T1187" s="10"/>
    </row>
    <row r="1188" spans="17:20" x14ac:dyDescent="0.35">
      <c r="Q1188" s="10"/>
      <c r="R1188" s="10"/>
      <c r="S1188" s="10"/>
      <c r="T1188" s="10"/>
    </row>
    <row r="1189" spans="17:20" x14ac:dyDescent="0.35">
      <c r="Q1189" s="10"/>
      <c r="R1189" s="10"/>
      <c r="S1189" s="10"/>
      <c r="T1189" s="10"/>
    </row>
    <row r="1190" spans="17:20" x14ac:dyDescent="0.35">
      <c r="Q1190" s="10"/>
      <c r="R1190" s="10"/>
      <c r="S1190" s="10"/>
      <c r="T1190" s="10"/>
    </row>
    <row r="1191" spans="17:20" x14ac:dyDescent="0.35">
      <c r="Q1191" s="10"/>
      <c r="R1191" s="10"/>
      <c r="S1191" s="10"/>
      <c r="T1191" s="10"/>
    </row>
    <row r="1192" spans="17:20" x14ac:dyDescent="0.35">
      <c r="Q1192" s="10"/>
      <c r="R1192" s="10"/>
      <c r="S1192" s="10"/>
      <c r="T1192" s="10"/>
    </row>
    <row r="1193" spans="17:20" x14ac:dyDescent="0.35">
      <c r="Q1193" s="10"/>
      <c r="R1193" s="10"/>
      <c r="S1193" s="10"/>
      <c r="T1193" s="10"/>
    </row>
    <row r="1194" spans="17:20" x14ac:dyDescent="0.35">
      <c r="Q1194" s="10"/>
      <c r="R1194" s="10"/>
      <c r="S1194" s="10"/>
      <c r="T1194" s="10"/>
    </row>
    <row r="1195" spans="17:20" x14ac:dyDescent="0.35">
      <c r="Q1195" s="10"/>
      <c r="R1195" s="10"/>
      <c r="S1195" s="10"/>
      <c r="T1195" s="10"/>
    </row>
    <row r="1196" spans="17:20" x14ac:dyDescent="0.35">
      <c r="Q1196" s="10"/>
      <c r="R1196" s="10"/>
      <c r="S1196" s="10"/>
      <c r="T1196" s="10"/>
    </row>
    <row r="1197" spans="17:20" x14ac:dyDescent="0.35">
      <c r="Q1197" s="10"/>
      <c r="R1197" s="10"/>
      <c r="S1197" s="10"/>
      <c r="T1197" s="10"/>
    </row>
    <row r="1198" spans="17:20" x14ac:dyDescent="0.35">
      <c r="Q1198" s="10"/>
      <c r="R1198" s="10"/>
      <c r="S1198" s="10"/>
      <c r="T1198" s="10"/>
    </row>
    <row r="1199" spans="17:20" x14ac:dyDescent="0.35">
      <c r="Q1199" s="10"/>
      <c r="R1199" s="10"/>
      <c r="S1199" s="10"/>
      <c r="T1199" s="10"/>
    </row>
    <row r="1200" spans="17:20" x14ac:dyDescent="0.35">
      <c r="Q1200" s="10"/>
      <c r="R1200" s="10"/>
      <c r="S1200" s="10"/>
      <c r="T1200" s="10"/>
    </row>
    <row r="1201" spans="17:20" x14ac:dyDescent="0.35">
      <c r="Q1201" s="10"/>
      <c r="R1201" s="10"/>
      <c r="S1201" s="10"/>
      <c r="T1201" s="10"/>
    </row>
    <row r="1202" spans="17:20" x14ac:dyDescent="0.35">
      <c r="Q1202" s="10"/>
      <c r="R1202" s="10"/>
      <c r="S1202" s="10"/>
      <c r="T1202" s="10"/>
    </row>
    <row r="1203" spans="17:20" x14ac:dyDescent="0.35">
      <c r="Q1203" s="10"/>
      <c r="R1203" s="10"/>
      <c r="S1203" s="10"/>
      <c r="T1203" s="10"/>
    </row>
    <row r="1204" spans="17:20" x14ac:dyDescent="0.35">
      <c r="Q1204" s="10"/>
      <c r="R1204" s="10"/>
      <c r="S1204" s="10"/>
      <c r="T1204" s="10"/>
    </row>
    <row r="1205" spans="17:20" x14ac:dyDescent="0.35">
      <c r="Q1205" s="10"/>
      <c r="R1205" s="10"/>
      <c r="S1205" s="10"/>
      <c r="T1205" s="10"/>
    </row>
    <row r="1206" spans="17:20" x14ac:dyDescent="0.35">
      <c r="Q1206" s="10"/>
      <c r="R1206" s="10"/>
      <c r="S1206" s="10"/>
      <c r="T1206" s="10"/>
    </row>
    <row r="1207" spans="17:20" x14ac:dyDescent="0.35">
      <c r="Q1207" s="10"/>
      <c r="R1207" s="10"/>
      <c r="S1207" s="10"/>
      <c r="T1207" s="10"/>
    </row>
    <row r="1208" spans="17:20" x14ac:dyDescent="0.35">
      <c r="Q1208" s="10"/>
      <c r="R1208" s="10"/>
      <c r="S1208" s="10"/>
      <c r="T1208" s="10"/>
    </row>
    <row r="1209" spans="17:20" x14ac:dyDescent="0.35">
      <c r="Q1209" s="10"/>
      <c r="R1209" s="10"/>
      <c r="S1209" s="10"/>
      <c r="T1209" s="10"/>
    </row>
    <row r="1210" spans="17:20" x14ac:dyDescent="0.35">
      <c r="Q1210" s="10"/>
      <c r="R1210" s="10"/>
      <c r="S1210" s="10"/>
      <c r="T1210" s="10"/>
    </row>
    <row r="1211" spans="17:20" x14ac:dyDescent="0.35">
      <c r="Q1211" s="10"/>
      <c r="R1211" s="10"/>
      <c r="S1211" s="10"/>
      <c r="T1211" s="10"/>
    </row>
    <row r="1212" spans="17:20" x14ac:dyDescent="0.35">
      <c r="Q1212" s="10"/>
      <c r="R1212" s="10"/>
      <c r="S1212" s="10"/>
      <c r="T1212" s="10"/>
    </row>
    <row r="1213" spans="17:20" x14ac:dyDescent="0.35">
      <c r="Q1213" s="10"/>
      <c r="R1213" s="10"/>
      <c r="S1213" s="10"/>
      <c r="T1213" s="10"/>
    </row>
    <row r="1214" spans="17:20" x14ac:dyDescent="0.35">
      <c r="Q1214" s="10"/>
      <c r="R1214" s="10"/>
      <c r="S1214" s="10"/>
      <c r="T1214" s="10"/>
    </row>
    <row r="1215" spans="17:20" x14ac:dyDescent="0.35">
      <c r="Q1215" s="10"/>
      <c r="R1215" s="10"/>
      <c r="S1215" s="10"/>
      <c r="T1215" s="10"/>
    </row>
    <row r="1216" spans="17:20" x14ac:dyDescent="0.35">
      <c r="Q1216" s="10"/>
      <c r="R1216" s="10"/>
      <c r="S1216" s="10"/>
      <c r="T1216" s="10"/>
    </row>
    <row r="1217" spans="17:20" x14ac:dyDescent="0.35">
      <c r="Q1217" s="10"/>
      <c r="R1217" s="10"/>
      <c r="S1217" s="10"/>
      <c r="T1217" s="10"/>
    </row>
    <row r="1218" spans="17:20" x14ac:dyDescent="0.35">
      <c r="Q1218" s="10"/>
      <c r="R1218" s="10"/>
      <c r="S1218" s="10"/>
      <c r="T1218" s="10"/>
    </row>
    <row r="1219" spans="17:20" x14ac:dyDescent="0.35">
      <c r="Q1219" s="10"/>
      <c r="R1219" s="10"/>
      <c r="S1219" s="10"/>
      <c r="T1219" s="10"/>
    </row>
    <row r="1220" spans="17:20" x14ac:dyDescent="0.35">
      <c r="Q1220" s="10"/>
      <c r="R1220" s="10"/>
      <c r="S1220" s="10"/>
      <c r="T1220" s="10"/>
    </row>
    <row r="1221" spans="17:20" x14ac:dyDescent="0.35">
      <c r="Q1221" s="10"/>
      <c r="R1221" s="10"/>
      <c r="S1221" s="10"/>
      <c r="T1221" s="10"/>
    </row>
    <row r="1222" spans="17:20" x14ac:dyDescent="0.35">
      <c r="Q1222" s="10"/>
      <c r="R1222" s="10"/>
      <c r="S1222" s="10"/>
      <c r="T1222" s="10"/>
    </row>
    <row r="1223" spans="17:20" x14ac:dyDescent="0.35">
      <c r="Q1223" s="10"/>
      <c r="R1223" s="10"/>
      <c r="S1223" s="10"/>
      <c r="T1223" s="10"/>
    </row>
    <row r="1224" spans="17:20" x14ac:dyDescent="0.35">
      <c r="Q1224" s="10"/>
      <c r="R1224" s="10"/>
      <c r="S1224" s="10"/>
      <c r="T1224" s="10"/>
    </row>
    <row r="1225" spans="17:20" x14ac:dyDescent="0.35">
      <c r="Q1225" s="10"/>
      <c r="R1225" s="10"/>
      <c r="S1225" s="10"/>
      <c r="T1225" s="10"/>
    </row>
    <row r="1226" spans="17:20" x14ac:dyDescent="0.35">
      <c r="Q1226" s="10"/>
      <c r="R1226" s="10"/>
      <c r="S1226" s="10"/>
      <c r="T1226" s="10"/>
    </row>
    <row r="1227" spans="17:20" x14ac:dyDescent="0.35">
      <c r="Q1227" s="10"/>
      <c r="R1227" s="10"/>
      <c r="S1227" s="10"/>
      <c r="T1227" s="10"/>
    </row>
    <row r="1228" spans="17:20" x14ac:dyDescent="0.35">
      <c r="Q1228" s="10"/>
      <c r="R1228" s="10"/>
      <c r="S1228" s="10"/>
      <c r="T1228" s="10"/>
    </row>
    <row r="1229" spans="17:20" x14ac:dyDescent="0.35">
      <c r="Q1229" s="10"/>
      <c r="R1229" s="10"/>
      <c r="S1229" s="10"/>
      <c r="T1229" s="10"/>
    </row>
    <row r="1230" spans="17:20" x14ac:dyDescent="0.35">
      <c r="Q1230" s="10"/>
      <c r="R1230" s="10"/>
      <c r="S1230" s="10"/>
      <c r="T1230" s="10"/>
    </row>
    <row r="1231" spans="17:20" x14ac:dyDescent="0.35">
      <c r="Q1231" s="10"/>
      <c r="R1231" s="10"/>
      <c r="S1231" s="10"/>
      <c r="T1231" s="10"/>
    </row>
    <row r="1232" spans="17:20" x14ac:dyDescent="0.35">
      <c r="Q1232" s="10"/>
      <c r="R1232" s="10"/>
      <c r="S1232" s="10"/>
      <c r="T1232" s="10"/>
    </row>
    <row r="1233" spans="17:20" x14ac:dyDescent="0.35">
      <c r="Q1233" s="10"/>
      <c r="R1233" s="10"/>
      <c r="S1233" s="10"/>
      <c r="T1233" s="10"/>
    </row>
    <row r="1234" spans="17:20" x14ac:dyDescent="0.35">
      <c r="Q1234" s="10"/>
      <c r="R1234" s="10"/>
      <c r="S1234" s="10"/>
      <c r="T1234" s="10"/>
    </row>
    <row r="1235" spans="17:20" x14ac:dyDescent="0.35">
      <c r="Q1235" s="10"/>
      <c r="R1235" s="10"/>
      <c r="S1235" s="10"/>
      <c r="T1235" s="10"/>
    </row>
    <row r="1236" spans="17:20" x14ac:dyDescent="0.35">
      <c r="Q1236" s="10"/>
      <c r="R1236" s="10"/>
      <c r="S1236" s="10"/>
      <c r="T1236" s="10"/>
    </row>
    <row r="1237" spans="17:20" x14ac:dyDescent="0.35">
      <c r="Q1237" s="10"/>
      <c r="R1237" s="10"/>
      <c r="S1237" s="10"/>
      <c r="T1237" s="10"/>
    </row>
    <row r="1238" spans="17:20" x14ac:dyDescent="0.35">
      <c r="Q1238" s="10"/>
      <c r="R1238" s="10"/>
      <c r="S1238" s="10"/>
      <c r="T1238" s="10"/>
    </row>
    <row r="1239" spans="17:20" x14ac:dyDescent="0.35">
      <c r="Q1239" s="10"/>
      <c r="R1239" s="10"/>
      <c r="S1239" s="10"/>
      <c r="T1239" s="10"/>
    </row>
    <row r="1240" spans="17:20" x14ac:dyDescent="0.35">
      <c r="Q1240" s="10"/>
      <c r="R1240" s="10"/>
      <c r="S1240" s="10"/>
      <c r="T1240" s="10"/>
    </row>
    <row r="1241" spans="17:20" x14ac:dyDescent="0.35">
      <c r="Q1241" s="10"/>
      <c r="R1241" s="10"/>
      <c r="S1241" s="10"/>
      <c r="T1241" s="10"/>
    </row>
    <row r="1242" spans="17:20" x14ac:dyDescent="0.35">
      <c r="Q1242" s="10"/>
      <c r="R1242" s="10"/>
      <c r="S1242" s="10"/>
      <c r="T1242" s="10"/>
    </row>
    <row r="1243" spans="17:20" x14ac:dyDescent="0.35">
      <c r="Q1243" s="10"/>
      <c r="R1243" s="10"/>
      <c r="S1243" s="10"/>
      <c r="T1243" s="10"/>
    </row>
    <row r="1244" spans="17:20" x14ac:dyDescent="0.35">
      <c r="Q1244" s="10"/>
      <c r="R1244" s="10"/>
      <c r="S1244" s="10"/>
      <c r="T1244" s="10"/>
    </row>
    <row r="1245" spans="17:20" x14ac:dyDescent="0.35">
      <c r="Q1245" s="10"/>
      <c r="R1245" s="10"/>
      <c r="S1245" s="10"/>
      <c r="T1245" s="10"/>
    </row>
    <row r="1246" spans="17:20" x14ac:dyDescent="0.35">
      <c r="Q1246" s="10"/>
      <c r="R1246" s="10"/>
      <c r="S1246" s="10"/>
      <c r="T1246" s="10"/>
    </row>
    <row r="1247" spans="17:20" x14ac:dyDescent="0.35">
      <c r="Q1247" s="10"/>
      <c r="R1247" s="10"/>
      <c r="S1247" s="10"/>
      <c r="T1247" s="10"/>
    </row>
    <row r="1248" spans="17:20" x14ac:dyDescent="0.35">
      <c r="Q1248" s="10"/>
      <c r="R1248" s="10"/>
      <c r="S1248" s="10"/>
      <c r="T1248" s="10"/>
    </row>
    <row r="1249" spans="17:20" x14ac:dyDescent="0.35">
      <c r="Q1249" s="10"/>
      <c r="R1249" s="10"/>
      <c r="S1249" s="10"/>
      <c r="T1249" s="10"/>
    </row>
    <row r="1250" spans="17:20" x14ac:dyDescent="0.35">
      <c r="Q1250" s="10"/>
      <c r="R1250" s="10"/>
      <c r="S1250" s="10"/>
      <c r="T1250" s="10"/>
    </row>
    <row r="1251" spans="17:20" x14ac:dyDescent="0.35">
      <c r="Q1251" s="10"/>
      <c r="R1251" s="10"/>
      <c r="S1251" s="10"/>
      <c r="T1251" s="10"/>
    </row>
    <row r="1252" spans="17:20" x14ac:dyDescent="0.35">
      <c r="Q1252" s="10"/>
      <c r="R1252" s="10"/>
      <c r="S1252" s="10"/>
      <c r="T1252" s="10"/>
    </row>
    <row r="1253" spans="17:20" x14ac:dyDescent="0.35">
      <c r="Q1253" s="10"/>
      <c r="R1253" s="10"/>
      <c r="S1253" s="10"/>
      <c r="T1253" s="10"/>
    </row>
    <row r="1254" spans="17:20" x14ac:dyDescent="0.35">
      <c r="Q1254" s="10"/>
      <c r="R1254" s="10"/>
      <c r="S1254" s="10"/>
      <c r="T1254" s="10"/>
    </row>
    <row r="1255" spans="17:20" x14ac:dyDescent="0.35">
      <c r="Q1255" s="10"/>
      <c r="R1255" s="10"/>
      <c r="S1255" s="10"/>
      <c r="T1255" s="10"/>
    </row>
    <row r="1256" spans="17:20" x14ac:dyDescent="0.35">
      <c r="Q1256" s="10"/>
      <c r="R1256" s="10"/>
      <c r="S1256" s="10"/>
      <c r="T1256" s="10"/>
    </row>
    <row r="1257" spans="17:20" x14ac:dyDescent="0.35">
      <c r="Q1257" s="10"/>
      <c r="R1257" s="10"/>
      <c r="S1257" s="10"/>
      <c r="T1257" s="10"/>
    </row>
    <row r="1258" spans="17:20" x14ac:dyDescent="0.35">
      <c r="Q1258" s="10"/>
      <c r="R1258" s="10"/>
      <c r="S1258" s="10"/>
      <c r="T1258" s="10"/>
    </row>
    <row r="1259" spans="17:20" x14ac:dyDescent="0.35">
      <c r="Q1259" s="10"/>
      <c r="R1259" s="10"/>
      <c r="S1259" s="10"/>
      <c r="T1259" s="10"/>
    </row>
    <row r="1260" spans="17:20" x14ac:dyDescent="0.35">
      <c r="Q1260" s="10"/>
      <c r="R1260" s="10"/>
      <c r="S1260" s="10"/>
      <c r="T1260" s="10"/>
    </row>
    <row r="1261" spans="17:20" x14ac:dyDescent="0.35">
      <c r="Q1261" s="10"/>
      <c r="R1261" s="10"/>
      <c r="S1261" s="10"/>
      <c r="T1261" s="10"/>
    </row>
    <row r="1262" spans="17:20" x14ac:dyDescent="0.35">
      <c r="Q1262" s="10"/>
      <c r="R1262" s="10"/>
      <c r="S1262" s="10"/>
      <c r="T1262" s="10"/>
    </row>
    <row r="1263" spans="17:20" x14ac:dyDescent="0.35">
      <c r="Q1263" s="10"/>
      <c r="R1263" s="10"/>
      <c r="S1263" s="10"/>
      <c r="T1263" s="10"/>
    </row>
    <row r="1264" spans="17:20" x14ac:dyDescent="0.35">
      <c r="Q1264" s="10"/>
      <c r="R1264" s="10"/>
      <c r="S1264" s="10"/>
      <c r="T1264" s="10"/>
    </row>
    <row r="1265" spans="17:20" x14ac:dyDescent="0.35">
      <c r="Q1265" s="10"/>
      <c r="R1265" s="10"/>
      <c r="S1265" s="10"/>
      <c r="T1265" s="10"/>
    </row>
    <row r="1266" spans="17:20" x14ac:dyDescent="0.35">
      <c r="Q1266" s="10"/>
      <c r="R1266" s="10"/>
      <c r="S1266" s="10"/>
      <c r="T1266" s="10"/>
    </row>
    <row r="1267" spans="17:20" x14ac:dyDescent="0.35">
      <c r="Q1267" s="10"/>
      <c r="R1267" s="10"/>
      <c r="S1267" s="10"/>
      <c r="T1267" s="10"/>
    </row>
    <row r="1268" spans="17:20" x14ac:dyDescent="0.35">
      <c r="Q1268" s="10"/>
      <c r="R1268" s="10"/>
      <c r="S1268" s="10"/>
      <c r="T1268" s="10"/>
    </row>
    <row r="1269" spans="17:20" x14ac:dyDescent="0.35">
      <c r="Q1269" s="10"/>
      <c r="R1269" s="10"/>
      <c r="S1269" s="10"/>
      <c r="T1269" s="10"/>
    </row>
    <row r="1270" spans="17:20" x14ac:dyDescent="0.35">
      <c r="Q1270" s="10"/>
      <c r="R1270" s="10"/>
      <c r="S1270" s="10"/>
      <c r="T1270" s="10"/>
    </row>
    <row r="1271" spans="17:20" x14ac:dyDescent="0.35">
      <c r="Q1271" s="10"/>
      <c r="R1271" s="10"/>
      <c r="S1271" s="10"/>
      <c r="T1271" s="10"/>
    </row>
    <row r="1272" spans="17:20" x14ac:dyDescent="0.35">
      <c r="Q1272" s="10"/>
      <c r="R1272" s="10"/>
      <c r="S1272" s="10"/>
      <c r="T1272" s="10"/>
    </row>
    <row r="1273" spans="17:20" x14ac:dyDescent="0.35">
      <c r="Q1273" s="10"/>
      <c r="R1273" s="10"/>
      <c r="S1273" s="10"/>
      <c r="T1273" s="10"/>
    </row>
    <row r="1274" spans="17:20" x14ac:dyDescent="0.35">
      <c r="Q1274" s="10"/>
      <c r="R1274" s="10"/>
      <c r="S1274" s="10"/>
      <c r="T1274" s="10"/>
    </row>
    <row r="1275" spans="17:20" x14ac:dyDescent="0.35">
      <c r="Q1275" s="10"/>
      <c r="R1275" s="10"/>
      <c r="S1275" s="10"/>
      <c r="T1275" s="10"/>
    </row>
    <row r="1276" spans="17:20" x14ac:dyDescent="0.35">
      <c r="Q1276" s="10"/>
      <c r="R1276" s="10"/>
      <c r="S1276" s="10"/>
      <c r="T1276" s="10"/>
    </row>
    <row r="1277" spans="17:20" x14ac:dyDescent="0.35">
      <c r="Q1277" s="10"/>
      <c r="R1277" s="10"/>
      <c r="S1277" s="10"/>
      <c r="T1277" s="10"/>
    </row>
    <row r="1278" spans="17:20" x14ac:dyDescent="0.35">
      <c r="Q1278" s="10"/>
      <c r="R1278" s="10"/>
      <c r="S1278" s="10"/>
      <c r="T1278" s="10"/>
    </row>
    <row r="1279" spans="17:20" x14ac:dyDescent="0.35">
      <c r="Q1279" s="10"/>
      <c r="R1279" s="10"/>
      <c r="S1279" s="10"/>
      <c r="T1279" s="10"/>
    </row>
    <row r="1280" spans="17:20" x14ac:dyDescent="0.35">
      <c r="Q1280" s="10"/>
      <c r="R1280" s="10"/>
      <c r="S1280" s="10"/>
      <c r="T1280" s="10"/>
    </row>
    <row r="1281" spans="17:20" x14ac:dyDescent="0.35">
      <c r="Q1281" s="10"/>
      <c r="R1281" s="10"/>
      <c r="S1281" s="10"/>
      <c r="T1281" s="10"/>
    </row>
    <row r="1282" spans="17:20" x14ac:dyDescent="0.35">
      <c r="Q1282" s="10"/>
      <c r="R1282" s="10"/>
      <c r="S1282" s="10"/>
      <c r="T1282" s="10"/>
    </row>
    <row r="1283" spans="17:20" x14ac:dyDescent="0.35">
      <c r="Q1283" s="10"/>
      <c r="R1283" s="10"/>
      <c r="S1283" s="10"/>
      <c r="T1283" s="10"/>
    </row>
    <row r="1284" spans="17:20" x14ac:dyDescent="0.35">
      <c r="Q1284" s="10"/>
      <c r="R1284" s="10"/>
      <c r="S1284" s="10"/>
      <c r="T1284" s="10"/>
    </row>
    <row r="1285" spans="17:20" x14ac:dyDescent="0.35">
      <c r="Q1285" s="10"/>
      <c r="R1285" s="10"/>
      <c r="S1285" s="10"/>
      <c r="T1285" s="10"/>
    </row>
    <row r="1286" spans="17:20" x14ac:dyDescent="0.35">
      <c r="Q1286" s="10"/>
      <c r="R1286" s="10"/>
      <c r="S1286" s="10"/>
      <c r="T1286" s="10"/>
    </row>
    <row r="1287" spans="17:20" x14ac:dyDescent="0.35">
      <c r="Q1287" s="10"/>
      <c r="R1287" s="10"/>
      <c r="S1287" s="10"/>
      <c r="T1287" s="10"/>
    </row>
    <row r="1288" spans="17:20" x14ac:dyDescent="0.35">
      <c r="Q1288" s="10"/>
      <c r="R1288" s="10"/>
      <c r="S1288" s="10"/>
      <c r="T1288" s="10"/>
    </row>
    <row r="1289" spans="17:20" x14ac:dyDescent="0.35">
      <c r="Q1289" s="10"/>
      <c r="R1289" s="10"/>
      <c r="S1289" s="10"/>
      <c r="T1289" s="10"/>
    </row>
    <row r="1290" spans="17:20" x14ac:dyDescent="0.35">
      <c r="Q1290" s="10"/>
      <c r="R1290" s="10"/>
      <c r="S1290" s="10"/>
      <c r="T1290" s="10"/>
    </row>
    <row r="1291" spans="17:20" x14ac:dyDescent="0.35">
      <c r="Q1291" s="10"/>
      <c r="R1291" s="10"/>
      <c r="S1291" s="10"/>
      <c r="T1291" s="10"/>
    </row>
    <row r="1292" spans="17:20" x14ac:dyDescent="0.35">
      <c r="Q1292" s="10"/>
      <c r="R1292" s="10"/>
      <c r="S1292" s="10"/>
      <c r="T1292" s="10"/>
    </row>
    <row r="1293" spans="17:20" x14ac:dyDescent="0.35">
      <c r="Q1293" s="10"/>
      <c r="R1293" s="10"/>
      <c r="S1293" s="10"/>
      <c r="T1293" s="10"/>
    </row>
    <row r="1294" spans="17:20" x14ac:dyDescent="0.35">
      <c r="Q1294" s="10"/>
      <c r="R1294" s="10"/>
      <c r="S1294" s="10"/>
      <c r="T1294" s="10"/>
    </row>
    <row r="1295" spans="17:20" x14ac:dyDescent="0.35">
      <c r="Q1295" s="10"/>
      <c r="R1295" s="10"/>
      <c r="S1295" s="10"/>
      <c r="T1295" s="10"/>
    </row>
    <row r="1296" spans="17:20" x14ac:dyDescent="0.35">
      <c r="Q1296" s="10"/>
      <c r="R1296" s="10"/>
      <c r="S1296" s="10"/>
      <c r="T1296" s="10"/>
    </row>
    <row r="1297" spans="17:20" x14ac:dyDescent="0.35">
      <c r="Q1297" s="10"/>
      <c r="R1297" s="10"/>
      <c r="S1297" s="10"/>
      <c r="T1297" s="10"/>
    </row>
    <row r="1298" spans="17:20" x14ac:dyDescent="0.35">
      <c r="Q1298" s="10"/>
      <c r="R1298" s="10"/>
      <c r="S1298" s="10"/>
      <c r="T1298" s="10"/>
    </row>
    <row r="1299" spans="17:20" x14ac:dyDescent="0.35">
      <c r="Q1299" s="10"/>
      <c r="R1299" s="10"/>
      <c r="S1299" s="10"/>
      <c r="T1299" s="10"/>
    </row>
    <row r="1300" spans="17:20" x14ac:dyDescent="0.35">
      <c r="Q1300" s="10"/>
      <c r="R1300" s="10"/>
      <c r="S1300" s="10"/>
      <c r="T1300" s="10"/>
    </row>
    <row r="1301" spans="17:20" x14ac:dyDescent="0.35">
      <c r="Q1301" s="10"/>
      <c r="R1301" s="10"/>
      <c r="S1301" s="10"/>
      <c r="T1301" s="10"/>
    </row>
    <row r="1302" spans="17:20" x14ac:dyDescent="0.35">
      <c r="Q1302" s="10"/>
      <c r="R1302" s="10"/>
      <c r="S1302" s="10"/>
      <c r="T1302" s="10"/>
    </row>
    <row r="1303" spans="17:20" x14ac:dyDescent="0.35">
      <c r="Q1303" s="10"/>
      <c r="R1303" s="10"/>
      <c r="S1303" s="10"/>
      <c r="T1303" s="10"/>
    </row>
    <row r="1304" spans="17:20" x14ac:dyDescent="0.35">
      <c r="Q1304" s="10"/>
      <c r="R1304" s="10"/>
      <c r="S1304" s="10"/>
      <c r="T1304" s="10"/>
    </row>
    <row r="1305" spans="17:20" x14ac:dyDescent="0.35">
      <c r="Q1305" s="10"/>
      <c r="R1305" s="10"/>
      <c r="S1305" s="10"/>
      <c r="T1305" s="10"/>
    </row>
    <row r="1306" spans="17:20" x14ac:dyDescent="0.35">
      <c r="Q1306" s="10"/>
      <c r="R1306" s="10"/>
      <c r="S1306" s="10"/>
      <c r="T1306" s="10"/>
    </row>
    <row r="1307" spans="17:20" x14ac:dyDescent="0.35">
      <c r="Q1307" s="10"/>
      <c r="R1307" s="10"/>
      <c r="S1307" s="10"/>
      <c r="T1307" s="10"/>
    </row>
    <row r="1308" spans="17:20" x14ac:dyDescent="0.35">
      <c r="Q1308" s="10"/>
      <c r="R1308" s="10"/>
      <c r="S1308" s="10"/>
      <c r="T1308" s="10"/>
    </row>
    <row r="1309" spans="17:20" x14ac:dyDescent="0.35">
      <c r="Q1309" s="10"/>
      <c r="R1309" s="10"/>
      <c r="S1309" s="10"/>
      <c r="T1309" s="10"/>
    </row>
    <row r="1310" spans="17:20" x14ac:dyDescent="0.35">
      <c r="Q1310" s="10"/>
      <c r="R1310" s="10"/>
      <c r="S1310" s="10"/>
      <c r="T1310" s="10"/>
    </row>
    <row r="1311" spans="17:20" x14ac:dyDescent="0.35">
      <c r="Q1311" s="10"/>
      <c r="R1311" s="10"/>
      <c r="S1311" s="10"/>
      <c r="T1311" s="10"/>
    </row>
    <row r="1312" spans="17:20" x14ac:dyDescent="0.35">
      <c r="Q1312" s="10"/>
      <c r="R1312" s="10"/>
      <c r="S1312" s="10"/>
      <c r="T1312" s="10"/>
    </row>
    <row r="1313" spans="17:20" x14ac:dyDescent="0.35">
      <c r="Q1313" s="10"/>
      <c r="R1313" s="10"/>
      <c r="S1313" s="10"/>
      <c r="T1313" s="10"/>
    </row>
    <row r="1314" spans="17:20" x14ac:dyDescent="0.35">
      <c r="Q1314" s="10"/>
      <c r="R1314" s="10"/>
      <c r="S1314" s="10"/>
      <c r="T1314" s="10"/>
    </row>
    <row r="1315" spans="17:20" x14ac:dyDescent="0.35">
      <c r="Q1315" s="10"/>
      <c r="R1315" s="10"/>
      <c r="S1315" s="10"/>
      <c r="T1315" s="10"/>
    </row>
    <row r="1316" spans="17:20" x14ac:dyDescent="0.35">
      <c r="Q1316" s="10"/>
      <c r="R1316" s="10"/>
      <c r="S1316" s="10"/>
      <c r="T1316" s="10"/>
    </row>
    <row r="1317" spans="17:20" x14ac:dyDescent="0.35">
      <c r="Q1317" s="10"/>
      <c r="R1317" s="10"/>
      <c r="S1317" s="10"/>
      <c r="T1317" s="10"/>
    </row>
    <row r="1318" spans="17:20" x14ac:dyDescent="0.35">
      <c r="Q1318" s="10"/>
      <c r="R1318" s="10"/>
      <c r="S1318" s="10"/>
      <c r="T1318" s="10"/>
    </row>
    <row r="1319" spans="17:20" x14ac:dyDescent="0.35">
      <c r="Q1319" s="10"/>
      <c r="R1319" s="10"/>
      <c r="S1319" s="10"/>
      <c r="T1319" s="10"/>
    </row>
    <row r="1320" spans="17:20" x14ac:dyDescent="0.35">
      <c r="Q1320" s="10"/>
      <c r="R1320" s="10"/>
      <c r="S1320" s="10"/>
      <c r="T1320" s="10"/>
    </row>
    <row r="1321" spans="17:20" x14ac:dyDescent="0.35">
      <c r="Q1321" s="10"/>
      <c r="R1321" s="10"/>
      <c r="S1321" s="10"/>
      <c r="T1321" s="10"/>
    </row>
    <row r="1322" spans="17:20" x14ac:dyDescent="0.35">
      <c r="Q1322" s="10"/>
      <c r="R1322" s="10"/>
      <c r="S1322" s="10"/>
      <c r="T1322" s="10"/>
    </row>
    <row r="1323" spans="17:20" x14ac:dyDescent="0.35">
      <c r="Q1323" s="10"/>
      <c r="R1323" s="10"/>
      <c r="S1323" s="10"/>
      <c r="T1323" s="10"/>
    </row>
    <row r="1324" spans="17:20" x14ac:dyDescent="0.35">
      <c r="Q1324" s="10"/>
      <c r="R1324" s="10"/>
      <c r="S1324" s="10"/>
      <c r="T1324" s="10"/>
    </row>
    <row r="1325" spans="17:20" x14ac:dyDescent="0.35">
      <c r="Q1325" s="10"/>
      <c r="R1325" s="10"/>
      <c r="S1325" s="10"/>
      <c r="T1325" s="10"/>
    </row>
    <row r="1326" spans="17:20" x14ac:dyDescent="0.35">
      <c r="Q1326" s="10"/>
      <c r="R1326" s="10"/>
      <c r="S1326" s="10"/>
      <c r="T1326" s="10"/>
    </row>
    <row r="1327" spans="17:20" x14ac:dyDescent="0.35">
      <c r="Q1327" s="10"/>
      <c r="R1327" s="10"/>
      <c r="S1327" s="10"/>
      <c r="T1327" s="10"/>
    </row>
    <row r="1328" spans="17:20" x14ac:dyDescent="0.35">
      <c r="Q1328" s="10"/>
      <c r="R1328" s="10"/>
      <c r="S1328" s="10"/>
      <c r="T1328" s="10"/>
    </row>
    <row r="1329" spans="17:20" x14ac:dyDescent="0.35">
      <c r="Q1329" s="10"/>
      <c r="R1329" s="10"/>
      <c r="S1329" s="10"/>
      <c r="T1329" s="10"/>
    </row>
    <row r="1330" spans="17:20" x14ac:dyDescent="0.35">
      <c r="Q1330" s="10"/>
      <c r="R1330" s="10"/>
      <c r="S1330" s="10"/>
      <c r="T1330" s="10"/>
    </row>
    <row r="1331" spans="17:20" x14ac:dyDescent="0.35">
      <c r="Q1331" s="10"/>
      <c r="R1331" s="10"/>
      <c r="S1331" s="10"/>
      <c r="T1331" s="10"/>
    </row>
    <row r="1332" spans="17:20" x14ac:dyDescent="0.35">
      <c r="Q1332" s="10"/>
      <c r="R1332" s="10"/>
      <c r="S1332" s="10"/>
      <c r="T1332" s="10"/>
    </row>
    <row r="1333" spans="17:20" x14ac:dyDescent="0.35">
      <c r="Q1333" s="10"/>
      <c r="R1333" s="10"/>
      <c r="S1333" s="10"/>
      <c r="T1333" s="10"/>
    </row>
    <row r="1334" spans="17:20" x14ac:dyDescent="0.35">
      <c r="Q1334" s="10"/>
      <c r="R1334" s="10"/>
      <c r="S1334" s="10"/>
      <c r="T1334" s="10"/>
    </row>
    <row r="1335" spans="17:20" x14ac:dyDescent="0.35">
      <c r="Q1335" s="10"/>
      <c r="R1335" s="10"/>
      <c r="S1335" s="10"/>
      <c r="T1335" s="10"/>
    </row>
    <row r="1336" spans="17:20" x14ac:dyDescent="0.35">
      <c r="Q1336" s="10"/>
      <c r="R1336" s="10"/>
      <c r="S1336" s="10"/>
      <c r="T1336" s="10"/>
    </row>
    <row r="1337" spans="17:20" x14ac:dyDescent="0.35">
      <c r="Q1337" s="10"/>
      <c r="R1337" s="10"/>
      <c r="S1337" s="10"/>
      <c r="T1337" s="10"/>
    </row>
    <row r="1338" spans="17:20" x14ac:dyDescent="0.35">
      <c r="Q1338" s="10"/>
      <c r="R1338" s="10"/>
      <c r="S1338" s="10"/>
      <c r="T1338" s="10"/>
    </row>
    <row r="1339" spans="17:20" x14ac:dyDescent="0.35">
      <c r="Q1339" s="10"/>
      <c r="R1339" s="10"/>
      <c r="S1339" s="10"/>
      <c r="T1339" s="10"/>
    </row>
    <row r="1340" spans="17:20" x14ac:dyDescent="0.35">
      <c r="Q1340" s="10"/>
      <c r="R1340" s="10"/>
      <c r="S1340" s="10"/>
      <c r="T1340" s="10"/>
    </row>
    <row r="1341" spans="17:20" x14ac:dyDescent="0.35">
      <c r="Q1341" s="10"/>
      <c r="R1341" s="10"/>
      <c r="S1341" s="10"/>
      <c r="T1341" s="10"/>
    </row>
    <row r="1342" spans="17:20" x14ac:dyDescent="0.35">
      <c r="Q1342" s="10"/>
      <c r="R1342" s="10"/>
      <c r="S1342" s="10"/>
      <c r="T1342" s="10"/>
    </row>
    <row r="1343" spans="17:20" x14ac:dyDescent="0.35">
      <c r="Q1343" s="10"/>
      <c r="R1343" s="10"/>
      <c r="S1343" s="10"/>
      <c r="T1343" s="10"/>
    </row>
    <row r="1344" spans="17:20" x14ac:dyDescent="0.35">
      <c r="Q1344" s="10"/>
      <c r="R1344" s="10"/>
      <c r="S1344" s="10"/>
      <c r="T1344" s="10"/>
    </row>
    <row r="1345" spans="17:20" x14ac:dyDescent="0.35">
      <c r="Q1345" s="10"/>
      <c r="R1345" s="10"/>
      <c r="S1345" s="10"/>
      <c r="T1345" s="10"/>
    </row>
    <row r="1346" spans="17:20" x14ac:dyDescent="0.35">
      <c r="Q1346" s="10"/>
      <c r="R1346" s="10"/>
      <c r="S1346" s="10"/>
      <c r="T1346" s="10"/>
    </row>
    <row r="1347" spans="17:20" x14ac:dyDescent="0.35">
      <c r="Q1347" s="10"/>
      <c r="R1347" s="10"/>
      <c r="S1347" s="10"/>
      <c r="T1347" s="10"/>
    </row>
    <row r="1348" spans="17:20" x14ac:dyDescent="0.35">
      <c r="Q1348" s="10"/>
      <c r="R1348" s="10"/>
      <c r="S1348" s="10"/>
      <c r="T1348" s="10"/>
    </row>
    <row r="1349" spans="17:20" x14ac:dyDescent="0.35">
      <c r="Q1349" s="10"/>
      <c r="R1349" s="10"/>
      <c r="S1349" s="10"/>
      <c r="T1349" s="10"/>
    </row>
    <row r="1350" spans="17:20" x14ac:dyDescent="0.35">
      <c r="Q1350" s="10"/>
      <c r="R1350" s="10"/>
      <c r="S1350" s="10"/>
      <c r="T1350" s="10"/>
    </row>
    <row r="1351" spans="17:20" x14ac:dyDescent="0.35">
      <c r="Q1351" s="10"/>
      <c r="R1351" s="10"/>
      <c r="S1351" s="10"/>
      <c r="T1351" s="10"/>
    </row>
    <row r="1352" spans="17:20" x14ac:dyDescent="0.35">
      <c r="Q1352" s="10"/>
      <c r="R1352" s="10"/>
      <c r="S1352" s="10"/>
      <c r="T1352" s="10"/>
    </row>
    <row r="1353" spans="17:20" x14ac:dyDescent="0.35">
      <c r="Q1353" s="10"/>
      <c r="R1353" s="10"/>
      <c r="S1353" s="10"/>
      <c r="T1353" s="10"/>
    </row>
    <row r="1354" spans="17:20" x14ac:dyDescent="0.35">
      <c r="Q1354" s="10"/>
      <c r="R1354" s="10"/>
      <c r="S1354" s="10"/>
      <c r="T1354" s="10"/>
    </row>
    <row r="1355" spans="17:20" x14ac:dyDescent="0.35">
      <c r="Q1355" s="10"/>
      <c r="R1355" s="10"/>
      <c r="S1355" s="10"/>
      <c r="T1355" s="10"/>
    </row>
    <row r="1356" spans="17:20" x14ac:dyDescent="0.35">
      <c r="Q1356" s="10"/>
      <c r="R1356" s="10"/>
      <c r="S1356" s="10"/>
      <c r="T1356" s="10"/>
    </row>
    <row r="1357" spans="17:20" x14ac:dyDescent="0.35">
      <c r="Q1357" s="10"/>
      <c r="R1357" s="10"/>
      <c r="S1357" s="10"/>
      <c r="T1357" s="10"/>
    </row>
    <row r="1358" spans="17:20" x14ac:dyDescent="0.35">
      <c r="Q1358" s="10"/>
      <c r="R1358" s="10"/>
      <c r="S1358" s="10"/>
      <c r="T1358" s="10"/>
    </row>
    <row r="1359" spans="17:20" x14ac:dyDescent="0.35">
      <c r="Q1359" s="10"/>
      <c r="R1359" s="10"/>
      <c r="S1359" s="10"/>
      <c r="T1359" s="10"/>
    </row>
    <row r="1360" spans="17:20" x14ac:dyDescent="0.35">
      <c r="Q1360" s="10"/>
      <c r="R1360" s="10"/>
      <c r="S1360" s="10"/>
      <c r="T1360" s="10"/>
    </row>
    <row r="1361" spans="17:20" x14ac:dyDescent="0.35">
      <c r="Q1361" s="10"/>
      <c r="R1361" s="10"/>
      <c r="S1361" s="10"/>
      <c r="T1361" s="10"/>
    </row>
    <row r="1362" spans="17:20" x14ac:dyDescent="0.35">
      <c r="Q1362" s="10"/>
      <c r="R1362" s="10"/>
      <c r="S1362" s="10"/>
      <c r="T1362" s="10"/>
    </row>
    <row r="1363" spans="17:20" x14ac:dyDescent="0.35">
      <c r="Q1363" s="10"/>
      <c r="R1363" s="10"/>
      <c r="S1363" s="10"/>
      <c r="T1363" s="10"/>
    </row>
    <row r="1364" spans="17:20" x14ac:dyDescent="0.35">
      <c r="Q1364" s="10"/>
      <c r="R1364" s="10"/>
      <c r="S1364" s="10"/>
      <c r="T1364" s="10"/>
    </row>
    <row r="1365" spans="17:20" x14ac:dyDescent="0.35">
      <c r="Q1365" s="10"/>
      <c r="R1365" s="10"/>
      <c r="S1365" s="10"/>
      <c r="T1365" s="10"/>
    </row>
    <row r="1366" spans="17:20" x14ac:dyDescent="0.35">
      <c r="Q1366" s="10"/>
      <c r="R1366" s="10"/>
      <c r="S1366" s="10"/>
      <c r="T1366" s="10"/>
    </row>
    <row r="1367" spans="17:20" x14ac:dyDescent="0.35">
      <c r="Q1367" s="10"/>
      <c r="R1367" s="10"/>
      <c r="S1367" s="10"/>
      <c r="T1367" s="10"/>
    </row>
    <row r="1368" spans="17:20" x14ac:dyDescent="0.35">
      <c r="Q1368" s="10"/>
      <c r="R1368" s="10"/>
      <c r="S1368" s="10"/>
      <c r="T1368" s="10"/>
    </row>
    <row r="1369" spans="17:20" x14ac:dyDescent="0.35">
      <c r="Q1369" s="10"/>
      <c r="R1369" s="10"/>
      <c r="S1369" s="10"/>
      <c r="T1369" s="10"/>
    </row>
    <row r="1370" spans="17:20" x14ac:dyDescent="0.35">
      <c r="Q1370" s="10"/>
      <c r="R1370" s="10"/>
      <c r="S1370" s="10"/>
      <c r="T1370" s="10"/>
    </row>
    <row r="1371" spans="17:20" x14ac:dyDescent="0.35">
      <c r="Q1371" s="10"/>
      <c r="R1371" s="10"/>
      <c r="S1371" s="10"/>
      <c r="T1371" s="10"/>
    </row>
    <row r="1372" spans="17:20" x14ac:dyDescent="0.35">
      <c r="Q1372" s="10"/>
      <c r="R1372" s="10"/>
      <c r="S1372" s="10"/>
      <c r="T1372" s="10"/>
    </row>
    <row r="1373" spans="17:20" x14ac:dyDescent="0.35">
      <c r="Q1373" s="10"/>
      <c r="R1373" s="10"/>
      <c r="S1373" s="10"/>
      <c r="T1373" s="10"/>
    </row>
    <row r="1374" spans="17:20" x14ac:dyDescent="0.35">
      <c r="Q1374" s="10"/>
      <c r="R1374" s="10"/>
      <c r="S1374" s="10"/>
      <c r="T1374" s="10"/>
    </row>
    <row r="1375" spans="17:20" x14ac:dyDescent="0.35">
      <c r="Q1375" s="10"/>
      <c r="R1375" s="10"/>
      <c r="S1375" s="10"/>
      <c r="T1375" s="10"/>
    </row>
    <row r="1376" spans="17:20" x14ac:dyDescent="0.35">
      <c r="Q1376" s="10"/>
      <c r="R1376" s="10"/>
      <c r="S1376" s="10"/>
      <c r="T1376" s="10"/>
    </row>
    <row r="1377" spans="17:20" x14ac:dyDescent="0.35">
      <c r="Q1377" s="10"/>
      <c r="R1377" s="10"/>
      <c r="S1377" s="10"/>
      <c r="T1377" s="10"/>
    </row>
    <row r="1378" spans="17:20" x14ac:dyDescent="0.35">
      <c r="Q1378" s="10"/>
      <c r="R1378" s="10"/>
      <c r="S1378" s="10"/>
      <c r="T1378" s="10"/>
    </row>
    <row r="1379" spans="17:20" x14ac:dyDescent="0.35">
      <c r="Q1379" s="10"/>
      <c r="R1379" s="10"/>
      <c r="S1379" s="10"/>
      <c r="T1379" s="10"/>
    </row>
    <row r="1380" spans="17:20" x14ac:dyDescent="0.35">
      <c r="Q1380" s="10"/>
      <c r="R1380" s="10"/>
      <c r="S1380" s="10"/>
      <c r="T1380" s="10"/>
    </row>
    <row r="1381" spans="17:20" x14ac:dyDescent="0.35">
      <c r="Q1381" s="10"/>
      <c r="R1381" s="10"/>
      <c r="S1381" s="10"/>
      <c r="T1381" s="10"/>
    </row>
    <row r="1382" spans="17:20" x14ac:dyDescent="0.35">
      <c r="Q1382" s="10"/>
      <c r="R1382" s="10"/>
      <c r="S1382" s="10"/>
      <c r="T1382" s="10"/>
    </row>
    <row r="1383" spans="17:20" x14ac:dyDescent="0.35">
      <c r="Q1383" s="10"/>
      <c r="R1383" s="10"/>
      <c r="S1383" s="10"/>
      <c r="T1383" s="10"/>
    </row>
    <row r="1384" spans="17:20" x14ac:dyDescent="0.35">
      <c r="Q1384" s="10"/>
      <c r="R1384" s="10"/>
      <c r="S1384" s="10"/>
      <c r="T1384" s="10"/>
    </row>
    <row r="1385" spans="17:20" x14ac:dyDescent="0.35">
      <c r="Q1385" s="10"/>
      <c r="R1385" s="10"/>
      <c r="S1385" s="10"/>
      <c r="T1385" s="10"/>
    </row>
    <row r="1386" spans="17:20" x14ac:dyDescent="0.35">
      <c r="Q1386" s="10"/>
      <c r="R1386" s="10"/>
      <c r="S1386" s="10"/>
      <c r="T1386" s="10"/>
    </row>
    <row r="1387" spans="17:20" x14ac:dyDescent="0.35">
      <c r="Q1387" s="10"/>
      <c r="R1387" s="10"/>
      <c r="S1387" s="10"/>
      <c r="T1387" s="10"/>
    </row>
    <row r="1388" spans="17:20" x14ac:dyDescent="0.35">
      <c r="Q1388" s="10"/>
      <c r="R1388" s="10"/>
      <c r="S1388" s="10"/>
      <c r="T1388" s="10"/>
    </row>
    <row r="1389" spans="17:20" x14ac:dyDescent="0.35">
      <c r="Q1389" s="10"/>
      <c r="R1389" s="10"/>
      <c r="S1389" s="10"/>
      <c r="T1389" s="10"/>
    </row>
    <row r="1390" spans="17:20" x14ac:dyDescent="0.35">
      <c r="Q1390" s="10"/>
      <c r="R1390" s="10"/>
      <c r="S1390" s="10"/>
      <c r="T1390" s="10"/>
    </row>
    <row r="1391" spans="17:20" x14ac:dyDescent="0.35">
      <c r="Q1391" s="10"/>
      <c r="R1391" s="10"/>
      <c r="S1391" s="10"/>
      <c r="T1391" s="10"/>
    </row>
    <row r="1392" spans="17:20" x14ac:dyDescent="0.35">
      <c r="Q1392" s="10"/>
      <c r="R1392" s="10"/>
      <c r="S1392" s="10"/>
      <c r="T1392" s="10"/>
    </row>
    <row r="1393" spans="17:20" x14ac:dyDescent="0.35">
      <c r="Q1393" s="10"/>
      <c r="R1393" s="10"/>
      <c r="S1393" s="10"/>
      <c r="T1393" s="10"/>
    </row>
    <row r="1394" spans="17:20" x14ac:dyDescent="0.35">
      <c r="Q1394" s="10"/>
      <c r="R1394" s="10"/>
      <c r="S1394" s="10"/>
      <c r="T1394" s="10"/>
    </row>
    <row r="1395" spans="17:20" x14ac:dyDescent="0.35">
      <c r="Q1395" s="10"/>
      <c r="R1395" s="10"/>
      <c r="S1395" s="10"/>
      <c r="T1395" s="10"/>
    </row>
    <row r="1396" spans="17:20" x14ac:dyDescent="0.35">
      <c r="Q1396" s="10"/>
      <c r="R1396" s="10"/>
      <c r="S1396" s="10"/>
      <c r="T1396" s="10"/>
    </row>
    <row r="1397" spans="17:20" x14ac:dyDescent="0.35">
      <c r="Q1397" s="10"/>
      <c r="R1397" s="10"/>
      <c r="S1397" s="10"/>
      <c r="T1397" s="10"/>
    </row>
    <row r="1398" spans="17:20" x14ac:dyDescent="0.35">
      <c r="Q1398" s="10"/>
      <c r="R1398" s="10"/>
      <c r="S1398" s="10"/>
      <c r="T1398" s="10"/>
    </row>
    <row r="1399" spans="17:20" x14ac:dyDescent="0.35">
      <c r="Q1399" s="10"/>
      <c r="R1399" s="10"/>
      <c r="S1399" s="10"/>
      <c r="T1399" s="10"/>
    </row>
    <row r="1400" spans="17:20" x14ac:dyDescent="0.35">
      <c r="Q1400" s="10"/>
      <c r="R1400" s="10"/>
      <c r="S1400" s="10"/>
      <c r="T1400" s="10"/>
    </row>
    <row r="1401" spans="17:20" x14ac:dyDescent="0.35">
      <c r="Q1401" s="10"/>
      <c r="R1401" s="10"/>
      <c r="S1401" s="10"/>
      <c r="T1401" s="10"/>
    </row>
    <row r="1402" spans="17:20" x14ac:dyDescent="0.35">
      <c r="Q1402" s="10"/>
      <c r="R1402" s="10"/>
      <c r="S1402" s="10"/>
      <c r="T1402" s="10"/>
    </row>
    <row r="1403" spans="17:20" x14ac:dyDescent="0.35">
      <c r="Q1403" s="10"/>
      <c r="R1403" s="10"/>
      <c r="S1403" s="10"/>
      <c r="T1403" s="10"/>
    </row>
    <row r="1404" spans="17:20" x14ac:dyDescent="0.35">
      <c r="Q1404" s="10"/>
      <c r="R1404" s="10"/>
      <c r="S1404" s="10"/>
      <c r="T1404" s="10"/>
    </row>
    <row r="1405" spans="17:20" x14ac:dyDescent="0.35">
      <c r="Q1405" s="10"/>
      <c r="R1405" s="10"/>
      <c r="S1405" s="10"/>
      <c r="T1405" s="10"/>
    </row>
    <row r="1406" spans="17:20" x14ac:dyDescent="0.35">
      <c r="Q1406" s="10"/>
      <c r="R1406" s="10"/>
      <c r="S1406" s="10"/>
      <c r="T1406" s="10"/>
    </row>
    <row r="1407" spans="17:20" x14ac:dyDescent="0.35">
      <c r="Q1407" s="10"/>
      <c r="R1407" s="10"/>
      <c r="S1407" s="10"/>
      <c r="T1407" s="10"/>
    </row>
    <row r="1408" spans="17:20" x14ac:dyDescent="0.35">
      <c r="Q1408" s="10"/>
      <c r="R1408" s="10"/>
      <c r="S1408" s="10"/>
      <c r="T1408" s="10"/>
    </row>
    <row r="1409" spans="17:20" x14ac:dyDescent="0.35">
      <c r="Q1409" s="10"/>
      <c r="R1409" s="10"/>
      <c r="S1409" s="10"/>
      <c r="T1409" s="10"/>
    </row>
    <row r="1410" spans="17:20" x14ac:dyDescent="0.35">
      <c r="Q1410" s="10"/>
      <c r="R1410" s="10"/>
      <c r="S1410" s="10"/>
      <c r="T1410" s="10"/>
    </row>
    <row r="1411" spans="17:20" x14ac:dyDescent="0.35">
      <c r="Q1411" s="10"/>
      <c r="R1411" s="10"/>
      <c r="S1411" s="10"/>
      <c r="T1411" s="10"/>
    </row>
    <row r="1412" spans="17:20" x14ac:dyDescent="0.35">
      <c r="Q1412" s="10"/>
      <c r="R1412" s="10"/>
      <c r="S1412" s="10"/>
      <c r="T1412" s="10"/>
    </row>
    <row r="1413" spans="17:20" x14ac:dyDescent="0.35">
      <c r="Q1413" s="10"/>
      <c r="R1413" s="10"/>
      <c r="S1413" s="10"/>
      <c r="T1413" s="10"/>
    </row>
    <row r="1414" spans="17:20" x14ac:dyDescent="0.35">
      <c r="Q1414" s="10"/>
      <c r="R1414" s="10"/>
      <c r="S1414" s="10"/>
      <c r="T1414" s="10"/>
    </row>
    <row r="1415" spans="17:20" x14ac:dyDescent="0.35">
      <c r="Q1415" s="10"/>
      <c r="R1415" s="10"/>
      <c r="S1415" s="10"/>
      <c r="T1415" s="10"/>
    </row>
    <row r="1416" spans="17:20" x14ac:dyDescent="0.35">
      <c r="Q1416" s="10"/>
      <c r="R1416" s="10"/>
      <c r="S1416" s="10"/>
      <c r="T1416" s="10"/>
    </row>
    <row r="1417" spans="17:20" x14ac:dyDescent="0.35">
      <c r="Q1417" s="10"/>
      <c r="R1417" s="10"/>
      <c r="S1417" s="10"/>
      <c r="T1417" s="10"/>
    </row>
    <row r="1418" spans="17:20" x14ac:dyDescent="0.35">
      <c r="Q1418" s="10"/>
      <c r="R1418" s="10"/>
      <c r="S1418" s="10"/>
      <c r="T1418" s="10"/>
    </row>
    <row r="1419" spans="17:20" x14ac:dyDescent="0.35">
      <c r="Q1419" s="10"/>
      <c r="R1419" s="10"/>
      <c r="S1419" s="10"/>
      <c r="T1419" s="10"/>
    </row>
    <row r="1420" spans="17:20" x14ac:dyDescent="0.35">
      <c r="Q1420" s="10"/>
      <c r="R1420" s="10"/>
      <c r="S1420" s="10"/>
      <c r="T1420" s="10"/>
    </row>
    <row r="1421" spans="17:20" x14ac:dyDescent="0.35">
      <c r="Q1421" s="10"/>
      <c r="R1421" s="10"/>
      <c r="S1421" s="10"/>
      <c r="T1421" s="10"/>
    </row>
    <row r="1422" spans="17:20" x14ac:dyDescent="0.35">
      <c r="Q1422" s="10"/>
      <c r="R1422" s="10"/>
      <c r="S1422" s="10"/>
      <c r="T1422" s="10"/>
    </row>
    <row r="1423" spans="17:20" x14ac:dyDescent="0.35">
      <c r="Q1423" s="10"/>
      <c r="R1423" s="10"/>
      <c r="S1423" s="10"/>
      <c r="T1423" s="10"/>
    </row>
    <row r="1424" spans="17:20" x14ac:dyDescent="0.35">
      <c r="Q1424" s="10"/>
      <c r="R1424" s="10"/>
      <c r="S1424" s="10"/>
      <c r="T1424" s="10"/>
    </row>
    <row r="1425" spans="17:20" x14ac:dyDescent="0.35">
      <c r="Q1425" s="10"/>
      <c r="R1425" s="10"/>
      <c r="S1425" s="10"/>
      <c r="T1425" s="10"/>
    </row>
    <row r="1426" spans="17:20" x14ac:dyDescent="0.35">
      <c r="Q1426" s="10"/>
      <c r="R1426" s="10"/>
      <c r="S1426" s="10"/>
      <c r="T1426" s="10"/>
    </row>
    <row r="1427" spans="17:20" x14ac:dyDescent="0.35">
      <c r="Q1427" s="10"/>
      <c r="R1427" s="10"/>
      <c r="S1427" s="10"/>
      <c r="T1427" s="10"/>
    </row>
    <row r="1428" spans="17:20" x14ac:dyDescent="0.35">
      <c r="Q1428" s="10"/>
      <c r="R1428" s="10"/>
      <c r="S1428" s="10"/>
      <c r="T1428" s="10"/>
    </row>
    <row r="1429" spans="17:20" x14ac:dyDescent="0.35">
      <c r="Q1429" s="10"/>
      <c r="R1429" s="10"/>
      <c r="S1429" s="10"/>
      <c r="T1429" s="10"/>
    </row>
    <row r="1430" spans="17:20" x14ac:dyDescent="0.35">
      <c r="Q1430" s="10"/>
      <c r="R1430" s="10"/>
      <c r="S1430" s="10"/>
      <c r="T1430" s="10"/>
    </row>
    <row r="1431" spans="17:20" x14ac:dyDescent="0.35">
      <c r="Q1431" s="10"/>
      <c r="R1431" s="10"/>
      <c r="S1431" s="10"/>
      <c r="T1431" s="10"/>
    </row>
    <row r="1432" spans="17:20" x14ac:dyDescent="0.35">
      <c r="Q1432" s="10"/>
      <c r="R1432" s="10"/>
      <c r="S1432" s="10"/>
      <c r="T1432" s="10"/>
    </row>
    <row r="1433" spans="17:20" x14ac:dyDescent="0.35">
      <c r="Q1433" s="10"/>
      <c r="R1433" s="10"/>
      <c r="S1433" s="10"/>
      <c r="T1433" s="10"/>
    </row>
    <row r="1434" spans="17:20" x14ac:dyDescent="0.35">
      <c r="Q1434" s="10"/>
      <c r="R1434" s="10"/>
      <c r="S1434" s="10"/>
      <c r="T1434" s="10"/>
    </row>
    <row r="1435" spans="17:20" x14ac:dyDescent="0.35">
      <c r="Q1435" s="10"/>
      <c r="R1435" s="10"/>
      <c r="S1435" s="10"/>
      <c r="T1435" s="10"/>
    </row>
    <row r="1436" spans="17:20" x14ac:dyDescent="0.35">
      <c r="Q1436" s="10"/>
      <c r="R1436" s="10"/>
      <c r="S1436" s="10"/>
      <c r="T1436" s="10"/>
    </row>
    <row r="1437" spans="17:20" x14ac:dyDescent="0.35">
      <c r="Q1437" s="10"/>
      <c r="R1437" s="10"/>
      <c r="S1437" s="10"/>
      <c r="T1437" s="10"/>
    </row>
    <row r="1438" spans="17:20" x14ac:dyDescent="0.35">
      <c r="Q1438" s="10"/>
      <c r="R1438" s="10"/>
      <c r="S1438" s="10"/>
      <c r="T1438" s="10"/>
    </row>
    <row r="1439" spans="17:20" x14ac:dyDescent="0.35">
      <c r="Q1439" s="10"/>
      <c r="R1439" s="10"/>
      <c r="S1439" s="10"/>
      <c r="T1439" s="10"/>
    </row>
    <row r="1440" spans="17:20" x14ac:dyDescent="0.35">
      <c r="Q1440" s="10"/>
      <c r="R1440" s="10"/>
      <c r="S1440" s="10"/>
      <c r="T1440" s="10"/>
    </row>
    <row r="1441" spans="17:20" x14ac:dyDescent="0.35">
      <c r="Q1441" s="10"/>
      <c r="R1441" s="10"/>
      <c r="S1441" s="10"/>
      <c r="T1441" s="10"/>
    </row>
    <row r="1442" spans="17:20" x14ac:dyDescent="0.35">
      <c r="Q1442" s="10"/>
      <c r="R1442" s="10"/>
      <c r="S1442" s="10"/>
      <c r="T1442" s="10"/>
    </row>
    <row r="1443" spans="17:20" x14ac:dyDescent="0.35">
      <c r="Q1443" s="10"/>
      <c r="R1443" s="10"/>
      <c r="S1443" s="10"/>
      <c r="T1443" s="10"/>
    </row>
    <row r="1444" spans="17:20" x14ac:dyDescent="0.35">
      <c r="Q1444" s="10"/>
      <c r="R1444" s="10"/>
      <c r="S1444" s="10"/>
      <c r="T1444" s="10"/>
    </row>
    <row r="1445" spans="17:20" x14ac:dyDescent="0.35">
      <c r="Q1445" s="10"/>
      <c r="R1445" s="10"/>
      <c r="S1445" s="10"/>
      <c r="T1445" s="10"/>
    </row>
    <row r="1446" spans="17:20" x14ac:dyDescent="0.35">
      <c r="Q1446" s="10"/>
      <c r="R1446" s="10"/>
      <c r="S1446" s="10"/>
      <c r="T1446" s="10"/>
    </row>
    <row r="1447" spans="17:20" x14ac:dyDescent="0.35">
      <c r="Q1447" s="10"/>
      <c r="R1447" s="10"/>
      <c r="S1447" s="10"/>
      <c r="T1447" s="10"/>
    </row>
    <row r="1448" spans="17:20" x14ac:dyDescent="0.35">
      <c r="Q1448" s="10"/>
      <c r="R1448" s="10"/>
      <c r="S1448" s="10"/>
      <c r="T1448" s="10"/>
    </row>
    <row r="1449" spans="17:20" x14ac:dyDescent="0.35">
      <c r="Q1449" s="10"/>
      <c r="R1449" s="10"/>
      <c r="S1449" s="10"/>
      <c r="T1449" s="10"/>
    </row>
    <row r="1450" spans="17:20" x14ac:dyDescent="0.35">
      <c r="Q1450" s="10"/>
      <c r="R1450" s="10"/>
      <c r="S1450" s="10"/>
      <c r="T1450" s="10"/>
    </row>
    <row r="1451" spans="17:20" x14ac:dyDescent="0.35">
      <c r="Q1451" s="10"/>
      <c r="R1451" s="10"/>
      <c r="S1451" s="10"/>
      <c r="T1451" s="10"/>
    </row>
    <row r="1452" spans="17:20" x14ac:dyDescent="0.35">
      <c r="Q1452" s="10"/>
      <c r="R1452" s="10"/>
      <c r="S1452" s="10"/>
      <c r="T1452" s="10"/>
    </row>
    <row r="1453" spans="17:20" x14ac:dyDescent="0.35">
      <c r="Q1453" s="10"/>
      <c r="R1453" s="10"/>
      <c r="S1453" s="10"/>
      <c r="T1453" s="10"/>
    </row>
    <row r="1454" spans="17:20" x14ac:dyDescent="0.35">
      <c r="Q1454" s="10"/>
      <c r="R1454" s="10"/>
      <c r="S1454" s="10"/>
      <c r="T1454" s="10"/>
    </row>
    <row r="1455" spans="17:20" x14ac:dyDescent="0.35">
      <c r="Q1455" s="10"/>
      <c r="R1455" s="10"/>
      <c r="S1455" s="10"/>
      <c r="T1455" s="10"/>
    </row>
    <row r="1456" spans="17:20" x14ac:dyDescent="0.35">
      <c r="Q1456" s="10"/>
      <c r="R1456" s="10"/>
      <c r="S1456" s="10"/>
      <c r="T1456" s="10"/>
    </row>
    <row r="1457" spans="17:20" x14ac:dyDescent="0.35">
      <c r="Q1457" s="10"/>
      <c r="R1457" s="10"/>
      <c r="S1457" s="10"/>
      <c r="T1457" s="10"/>
    </row>
    <row r="1458" spans="17:20" x14ac:dyDescent="0.35">
      <c r="Q1458" s="10"/>
      <c r="R1458" s="10"/>
      <c r="S1458" s="10"/>
      <c r="T1458" s="10"/>
    </row>
    <row r="1459" spans="17:20" x14ac:dyDescent="0.35">
      <c r="Q1459" s="10"/>
      <c r="R1459" s="10"/>
      <c r="S1459" s="10"/>
      <c r="T1459" s="10"/>
    </row>
    <row r="1460" spans="17:20" x14ac:dyDescent="0.35">
      <c r="Q1460" s="10"/>
      <c r="R1460" s="10"/>
      <c r="S1460" s="10"/>
      <c r="T1460" s="10"/>
    </row>
    <row r="1461" spans="17:20" x14ac:dyDescent="0.35">
      <c r="Q1461" s="10"/>
      <c r="R1461" s="10"/>
      <c r="S1461" s="10"/>
      <c r="T1461" s="10"/>
    </row>
    <row r="1462" spans="17:20" x14ac:dyDescent="0.35">
      <c r="Q1462" s="10"/>
      <c r="R1462" s="10"/>
      <c r="S1462" s="10"/>
      <c r="T1462" s="10"/>
    </row>
    <row r="1463" spans="17:20" x14ac:dyDescent="0.35">
      <c r="Q1463" s="10"/>
      <c r="R1463" s="10"/>
      <c r="S1463" s="10"/>
      <c r="T1463" s="10"/>
    </row>
    <row r="1464" spans="17:20" x14ac:dyDescent="0.35">
      <c r="Q1464" s="10"/>
      <c r="R1464" s="10"/>
      <c r="S1464" s="10"/>
      <c r="T1464" s="10"/>
    </row>
    <row r="1465" spans="17:20" x14ac:dyDescent="0.35">
      <c r="Q1465" s="10"/>
      <c r="R1465" s="10"/>
      <c r="S1465" s="10"/>
      <c r="T1465" s="10"/>
    </row>
    <row r="1466" spans="17:20" x14ac:dyDescent="0.35">
      <c r="Q1466" s="10"/>
      <c r="R1466" s="10"/>
      <c r="S1466" s="10"/>
      <c r="T1466" s="10"/>
    </row>
    <row r="1467" spans="17:20" x14ac:dyDescent="0.35">
      <c r="Q1467" s="10"/>
      <c r="R1467" s="10"/>
      <c r="S1467" s="10"/>
      <c r="T1467" s="10"/>
    </row>
    <row r="1468" spans="17:20" x14ac:dyDescent="0.35">
      <c r="Q1468" s="10"/>
      <c r="R1468" s="10"/>
      <c r="S1468" s="10"/>
      <c r="T1468" s="10"/>
    </row>
    <row r="1469" spans="17:20" x14ac:dyDescent="0.35">
      <c r="Q1469" s="10"/>
      <c r="R1469" s="10"/>
      <c r="S1469" s="10"/>
      <c r="T1469" s="10"/>
    </row>
    <row r="1470" spans="17:20" x14ac:dyDescent="0.35">
      <c r="Q1470" s="10"/>
      <c r="R1470" s="10"/>
      <c r="S1470" s="10"/>
      <c r="T1470" s="10"/>
    </row>
    <row r="1471" spans="17:20" x14ac:dyDescent="0.35">
      <c r="Q1471" s="10"/>
      <c r="R1471" s="10"/>
      <c r="S1471" s="10"/>
      <c r="T1471" s="10"/>
    </row>
    <row r="1472" spans="17:20" x14ac:dyDescent="0.35">
      <c r="Q1472" s="10"/>
      <c r="R1472" s="10"/>
      <c r="S1472" s="10"/>
      <c r="T1472" s="10"/>
    </row>
    <row r="1473" spans="17:20" x14ac:dyDescent="0.35">
      <c r="Q1473" s="10"/>
      <c r="R1473" s="10"/>
      <c r="S1473" s="10"/>
      <c r="T1473" s="10"/>
    </row>
    <row r="1474" spans="17:20" x14ac:dyDescent="0.35">
      <c r="Q1474" s="10"/>
      <c r="R1474" s="10"/>
      <c r="S1474" s="10"/>
      <c r="T1474" s="10"/>
    </row>
    <row r="1475" spans="17:20" x14ac:dyDescent="0.35">
      <c r="Q1475" s="10"/>
      <c r="R1475" s="10"/>
      <c r="S1475" s="10"/>
      <c r="T1475" s="10"/>
    </row>
    <row r="1476" spans="17:20" x14ac:dyDescent="0.35">
      <c r="Q1476" s="10"/>
      <c r="R1476" s="10"/>
      <c r="S1476" s="10"/>
      <c r="T1476" s="10"/>
    </row>
    <row r="1477" spans="17:20" x14ac:dyDescent="0.35">
      <c r="Q1477" s="10"/>
      <c r="R1477" s="10"/>
      <c r="S1477" s="10"/>
      <c r="T1477" s="10"/>
    </row>
    <row r="1478" spans="17:20" x14ac:dyDescent="0.35">
      <c r="Q1478" s="10"/>
      <c r="R1478" s="10"/>
      <c r="S1478" s="10"/>
      <c r="T1478" s="10"/>
    </row>
    <row r="1479" spans="17:20" x14ac:dyDescent="0.35">
      <c r="Q1479" s="10"/>
      <c r="R1479" s="10"/>
      <c r="S1479" s="10"/>
      <c r="T1479" s="10"/>
    </row>
    <row r="1480" spans="17:20" x14ac:dyDescent="0.35">
      <c r="Q1480" s="10"/>
      <c r="R1480" s="10"/>
      <c r="S1480" s="10"/>
      <c r="T1480" s="10"/>
    </row>
    <row r="1481" spans="17:20" x14ac:dyDescent="0.35">
      <c r="Q1481" s="10"/>
      <c r="R1481" s="10"/>
      <c r="S1481" s="10"/>
      <c r="T1481" s="10"/>
    </row>
    <row r="1482" spans="17:20" x14ac:dyDescent="0.35">
      <c r="Q1482" s="10"/>
      <c r="R1482" s="10"/>
      <c r="S1482" s="10"/>
      <c r="T1482" s="10"/>
    </row>
    <row r="1483" spans="17:20" x14ac:dyDescent="0.35">
      <c r="Q1483" s="10"/>
      <c r="R1483" s="10"/>
      <c r="S1483" s="10"/>
      <c r="T1483" s="10"/>
    </row>
    <row r="1484" spans="17:20" x14ac:dyDescent="0.35">
      <c r="Q1484" s="10"/>
      <c r="R1484" s="10"/>
      <c r="S1484" s="10"/>
      <c r="T1484" s="10"/>
    </row>
    <row r="1485" spans="17:20" x14ac:dyDescent="0.35">
      <c r="Q1485" s="10"/>
      <c r="R1485" s="10"/>
      <c r="S1485" s="10"/>
      <c r="T1485" s="10"/>
    </row>
    <row r="1486" spans="17:20" x14ac:dyDescent="0.35">
      <c r="Q1486" s="10"/>
      <c r="R1486" s="10"/>
      <c r="S1486" s="10"/>
      <c r="T1486" s="10"/>
    </row>
    <row r="1487" spans="17:20" x14ac:dyDescent="0.35">
      <c r="Q1487" s="10"/>
      <c r="R1487" s="10"/>
      <c r="S1487" s="10"/>
      <c r="T1487" s="10"/>
    </row>
    <row r="1488" spans="17:20" x14ac:dyDescent="0.35">
      <c r="Q1488" s="10"/>
      <c r="R1488" s="10"/>
      <c r="S1488" s="10"/>
      <c r="T1488" s="10"/>
    </row>
    <row r="1489" spans="17:20" x14ac:dyDescent="0.35">
      <c r="Q1489" s="10"/>
      <c r="R1489" s="10"/>
      <c r="S1489" s="10"/>
      <c r="T1489" s="10"/>
    </row>
    <row r="1490" spans="17:20" x14ac:dyDescent="0.35">
      <c r="Q1490" s="10"/>
      <c r="R1490" s="10"/>
      <c r="S1490" s="10"/>
      <c r="T1490" s="10"/>
    </row>
    <row r="1491" spans="17:20" x14ac:dyDescent="0.35">
      <c r="Q1491" s="10"/>
      <c r="R1491" s="10"/>
      <c r="S1491" s="10"/>
      <c r="T1491" s="10"/>
    </row>
    <row r="1492" spans="17:20" x14ac:dyDescent="0.35">
      <c r="Q1492" s="10"/>
      <c r="R1492" s="10"/>
      <c r="S1492" s="10"/>
      <c r="T1492" s="10"/>
    </row>
    <row r="1493" spans="17:20" x14ac:dyDescent="0.35">
      <c r="Q1493" s="10"/>
      <c r="R1493" s="10"/>
      <c r="S1493" s="10"/>
      <c r="T1493" s="10"/>
    </row>
    <row r="1494" spans="17:20" x14ac:dyDescent="0.35">
      <c r="Q1494" s="10"/>
      <c r="R1494" s="10"/>
      <c r="S1494" s="10"/>
      <c r="T1494" s="10"/>
    </row>
    <row r="1495" spans="17:20" x14ac:dyDescent="0.35">
      <c r="Q1495" s="10"/>
      <c r="R1495" s="10"/>
      <c r="S1495" s="10"/>
      <c r="T1495" s="10"/>
    </row>
    <row r="1496" spans="17:20" x14ac:dyDescent="0.35">
      <c r="Q1496" s="10"/>
      <c r="R1496" s="10"/>
      <c r="S1496" s="10"/>
      <c r="T1496" s="10"/>
    </row>
    <row r="1497" spans="17:20" x14ac:dyDescent="0.35">
      <c r="Q1497" s="10"/>
      <c r="R1497" s="10"/>
      <c r="S1497" s="10"/>
      <c r="T1497" s="10"/>
    </row>
    <row r="1498" spans="17:20" x14ac:dyDescent="0.35">
      <c r="Q1498" s="10"/>
      <c r="R1498" s="10"/>
      <c r="S1498" s="10"/>
      <c r="T1498" s="10"/>
    </row>
    <row r="1499" spans="17:20" x14ac:dyDescent="0.35">
      <c r="Q1499" s="10"/>
      <c r="R1499" s="10"/>
      <c r="S1499" s="10"/>
      <c r="T1499" s="10"/>
    </row>
    <row r="1500" spans="17:20" x14ac:dyDescent="0.35">
      <c r="Q1500" s="10"/>
      <c r="R1500" s="10"/>
      <c r="S1500" s="10"/>
      <c r="T1500" s="10"/>
    </row>
    <row r="1501" spans="17:20" x14ac:dyDescent="0.35">
      <c r="Q1501" s="10"/>
      <c r="R1501" s="10"/>
      <c r="S1501" s="10"/>
      <c r="T1501" s="10"/>
    </row>
    <row r="1502" spans="17:20" x14ac:dyDescent="0.35">
      <c r="Q1502" s="10"/>
      <c r="R1502" s="10"/>
      <c r="S1502" s="10"/>
      <c r="T1502" s="10"/>
    </row>
    <row r="1503" spans="17:20" x14ac:dyDescent="0.35">
      <c r="Q1503" s="10"/>
      <c r="R1503" s="10"/>
      <c r="S1503" s="10"/>
      <c r="T1503" s="10"/>
    </row>
    <row r="1504" spans="17:20" x14ac:dyDescent="0.35">
      <c r="Q1504" s="10"/>
      <c r="R1504" s="10"/>
      <c r="S1504" s="10"/>
      <c r="T1504" s="10"/>
    </row>
    <row r="1505" spans="17:20" x14ac:dyDescent="0.35">
      <c r="Q1505" s="10"/>
      <c r="R1505" s="10"/>
      <c r="S1505" s="10"/>
      <c r="T1505" s="10"/>
    </row>
    <row r="1506" spans="17:20" x14ac:dyDescent="0.35">
      <c r="Q1506" s="10"/>
      <c r="R1506" s="10"/>
      <c r="S1506" s="10"/>
      <c r="T1506" s="10"/>
    </row>
    <row r="1507" spans="17:20" x14ac:dyDescent="0.35">
      <c r="Q1507" s="10"/>
      <c r="R1507" s="10"/>
      <c r="S1507" s="10"/>
      <c r="T1507" s="10"/>
    </row>
    <row r="1508" spans="17:20" x14ac:dyDescent="0.35">
      <c r="Q1508" s="10"/>
      <c r="R1508" s="10"/>
      <c r="S1508" s="10"/>
      <c r="T1508" s="10"/>
    </row>
    <row r="1509" spans="17:20" x14ac:dyDescent="0.35">
      <c r="Q1509" s="10"/>
      <c r="R1509" s="10"/>
      <c r="S1509" s="10"/>
      <c r="T1509" s="10"/>
    </row>
    <row r="1510" spans="17:20" x14ac:dyDescent="0.35">
      <c r="Q1510" s="10"/>
      <c r="R1510" s="10"/>
      <c r="S1510" s="10"/>
      <c r="T1510" s="10"/>
    </row>
    <row r="1511" spans="17:20" x14ac:dyDescent="0.35">
      <c r="Q1511" s="10"/>
      <c r="R1511" s="10"/>
      <c r="S1511" s="10"/>
      <c r="T1511" s="10"/>
    </row>
    <row r="1512" spans="17:20" x14ac:dyDescent="0.35">
      <c r="Q1512" s="10"/>
      <c r="R1512" s="10"/>
      <c r="S1512" s="10"/>
      <c r="T1512" s="10"/>
    </row>
    <row r="1513" spans="17:20" x14ac:dyDescent="0.35">
      <c r="Q1513" s="10"/>
      <c r="R1513" s="10"/>
      <c r="S1513" s="10"/>
      <c r="T1513" s="10"/>
    </row>
    <row r="1514" spans="17:20" x14ac:dyDescent="0.35">
      <c r="Q1514" s="10"/>
      <c r="R1514" s="10"/>
      <c r="S1514" s="10"/>
      <c r="T1514" s="10"/>
    </row>
    <row r="1515" spans="17:20" x14ac:dyDescent="0.35">
      <c r="Q1515" s="10"/>
      <c r="R1515" s="10"/>
      <c r="S1515" s="10"/>
      <c r="T1515" s="10"/>
    </row>
    <row r="1516" spans="17:20" x14ac:dyDescent="0.35">
      <c r="Q1516" s="10"/>
      <c r="R1516" s="10"/>
      <c r="S1516" s="10"/>
      <c r="T1516" s="10"/>
    </row>
    <row r="1517" spans="17:20" x14ac:dyDescent="0.35">
      <c r="Q1517" s="10"/>
      <c r="R1517" s="10"/>
      <c r="S1517" s="10"/>
      <c r="T1517" s="10"/>
    </row>
    <row r="1518" spans="17:20" x14ac:dyDescent="0.35">
      <c r="Q1518" s="10"/>
      <c r="R1518" s="10"/>
      <c r="S1518" s="10"/>
      <c r="T1518" s="10"/>
    </row>
    <row r="1519" spans="17:20" x14ac:dyDescent="0.35">
      <c r="Q1519" s="10"/>
      <c r="R1519" s="10"/>
      <c r="S1519" s="10"/>
      <c r="T1519" s="10"/>
    </row>
    <row r="1520" spans="17:20" x14ac:dyDescent="0.35">
      <c r="Q1520" s="10"/>
      <c r="R1520" s="10"/>
      <c r="S1520" s="10"/>
      <c r="T1520" s="10"/>
    </row>
    <row r="1521" spans="17:20" x14ac:dyDescent="0.35">
      <c r="Q1521" s="10"/>
      <c r="R1521" s="10"/>
      <c r="S1521" s="10"/>
      <c r="T1521" s="10"/>
    </row>
    <row r="1522" spans="17:20" x14ac:dyDescent="0.35">
      <c r="Q1522" s="10"/>
      <c r="R1522" s="10"/>
      <c r="S1522" s="10"/>
      <c r="T1522" s="10"/>
    </row>
    <row r="1523" spans="17:20" x14ac:dyDescent="0.35">
      <c r="Q1523" s="10"/>
      <c r="R1523" s="10"/>
      <c r="S1523" s="10"/>
      <c r="T1523" s="10"/>
    </row>
    <row r="1524" spans="17:20" x14ac:dyDescent="0.35">
      <c r="Q1524" s="10"/>
      <c r="R1524" s="10"/>
      <c r="S1524" s="10"/>
      <c r="T1524" s="10"/>
    </row>
    <row r="1525" spans="17:20" x14ac:dyDescent="0.35">
      <c r="Q1525" s="10"/>
      <c r="R1525" s="10"/>
      <c r="S1525" s="10"/>
      <c r="T1525" s="10"/>
    </row>
    <row r="1526" spans="17:20" x14ac:dyDescent="0.35">
      <c r="Q1526" s="10"/>
      <c r="R1526" s="10"/>
      <c r="S1526" s="10"/>
      <c r="T1526" s="10"/>
    </row>
    <row r="1527" spans="17:20" x14ac:dyDescent="0.35">
      <c r="Q1527" s="10"/>
      <c r="R1527" s="10"/>
      <c r="S1527" s="10"/>
      <c r="T1527" s="10"/>
    </row>
    <row r="1528" spans="17:20" x14ac:dyDescent="0.35">
      <c r="Q1528" s="10"/>
      <c r="R1528" s="10"/>
      <c r="S1528" s="10"/>
      <c r="T1528" s="10"/>
    </row>
    <row r="1529" spans="17:20" x14ac:dyDescent="0.35">
      <c r="Q1529" s="10"/>
      <c r="R1529" s="10"/>
      <c r="S1529" s="10"/>
      <c r="T1529" s="10"/>
    </row>
    <row r="1530" spans="17:20" x14ac:dyDescent="0.35">
      <c r="Q1530" s="10"/>
      <c r="R1530" s="10"/>
      <c r="S1530" s="10"/>
      <c r="T1530" s="10"/>
    </row>
    <row r="1531" spans="17:20" x14ac:dyDescent="0.35">
      <c r="Q1531" s="10"/>
      <c r="R1531" s="10"/>
      <c r="S1531" s="10"/>
      <c r="T1531" s="10"/>
    </row>
    <row r="1532" spans="17:20" x14ac:dyDescent="0.35">
      <c r="Q1532" s="10"/>
      <c r="R1532" s="10"/>
      <c r="S1532" s="10"/>
      <c r="T1532" s="10"/>
    </row>
    <row r="1533" spans="17:20" x14ac:dyDescent="0.35">
      <c r="Q1533" s="10"/>
      <c r="R1533" s="10"/>
      <c r="S1533" s="10"/>
      <c r="T1533" s="10"/>
    </row>
    <row r="1534" spans="17:20" x14ac:dyDescent="0.35">
      <c r="Q1534" s="10"/>
      <c r="R1534" s="10"/>
      <c r="S1534" s="10"/>
      <c r="T1534" s="10"/>
    </row>
    <row r="1535" spans="17:20" x14ac:dyDescent="0.35">
      <c r="Q1535" s="10"/>
      <c r="R1535" s="10"/>
      <c r="S1535" s="10"/>
      <c r="T1535" s="10"/>
    </row>
    <row r="1536" spans="17:20" x14ac:dyDescent="0.35">
      <c r="Q1536" s="10"/>
      <c r="R1536" s="10"/>
      <c r="S1536" s="10"/>
      <c r="T1536" s="10"/>
    </row>
    <row r="1537" spans="17:20" x14ac:dyDescent="0.35">
      <c r="Q1537" s="10"/>
      <c r="R1537" s="10"/>
      <c r="S1537" s="10"/>
      <c r="T1537" s="10"/>
    </row>
    <row r="1538" spans="17:20" x14ac:dyDescent="0.35">
      <c r="Q1538" s="10"/>
      <c r="R1538" s="10"/>
      <c r="S1538" s="10"/>
      <c r="T1538" s="10"/>
    </row>
    <row r="1539" spans="17:20" x14ac:dyDescent="0.35">
      <c r="Q1539" s="10"/>
      <c r="R1539" s="10"/>
      <c r="S1539" s="10"/>
      <c r="T1539" s="10"/>
    </row>
    <row r="1540" spans="17:20" x14ac:dyDescent="0.35">
      <c r="Q1540" s="10"/>
      <c r="R1540" s="10"/>
      <c r="S1540" s="10"/>
      <c r="T1540" s="10"/>
    </row>
    <row r="1541" spans="17:20" x14ac:dyDescent="0.35">
      <c r="Q1541" s="10"/>
      <c r="R1541" s="10"/>
      <c r="S1541" s="10"/>
      <c r="T1541" s="10"/>
    </row>
    <row r="1542" spans="17:20" x14ac:dyDescent="0.35">
      <c r="Q1542" s="10"/>
      <c r="R1542" s="10"/>
      <c r="S1542" s="10"/>
      <c r="T1542" s="10"/>
    </row>
    <row r="1543" spans="17:20" x14ac:dyDescent="0.35">
      <c r="Q1543" s="10"/>
      <c r="R1543" s="10"/>
      <c r="S1543" s="10"/>
      <c r="T1543" s="10"/>
    </row>
    <row r="1544" spans="17:20" x14ac:dyDescent="0.35">
      <c r="Q1544" s="10"/>
      <c r="R1544" s="10"/>
      <c r="S1544" s="10"/>
      <c r="T1544" s="10"/>
    </row>
    <row r="1545" spans="17:20" x14ac:dyDescent="0.35">
      <c r="Q1545" s="10"/>
      <c r="R1545" s="10"/>
      <c r="S1545" s="10"/>
      <c r="T1545" s="10"/>
    </row>
    <row r="1546" spans="17:20" x14ac:dyDescent="0.35">
      <c r="Q1546" s="10"/>
      <c r="R1546" s="10"/>
      <c r="S1546" s="10"/>
      <c r="T1546" s="10"/>
    </row>
    <row r="1547" spans="17:20" x14ac:dyDescent="0.35">
      <c r="Q1547" s="10"/>
      <c r="R1547" s="10"/>
      <c r="S1547" s="10"/>
      <c r="T1547" s="10"/>
    </row>
    <row r="1548" spans="17:20" x14ac:dyDescent="0.35">
      <c r="Q1548" s="10"/>
      <c r="R1548" s="10"/>
      <c r="S1548" s="10"/>
      <c r="T1548" s="10"/>
    </row>
    <row r="1549" spans="17:20" x14ac:dyDescent="0.35">
      <c r="Q1549" s="10"/>
      <c r="R1549" s="10"/>
      <c r="S1549" s="10"/>
      <c r="T1549" s="10"/>
    </row>
    <row r="1550" spans="17:20" x14ac:dyDescent="0.35">
      <c r="Q1550" s="10"/>
      <c r="R1550" s="10"/>
      <c r="S1550" s="10"/>
      <c r="T1550" s="10"/>
    </row>
    <row r="1551" spans="17:20" x14ac:dyDescent="0.35">
      <c r="Q1551" s="10"/>
      <c r="R1551" s="10"/>
      <c r="S1551" s="10"/>
      <c r="T1551" s="10"/>
    </row>
    <row r="1552" spans="17:20" x14ac:dyDescent="0.35">
      <c r="Q1552" s="10"/>
      <c r="R1552" s="10"/>
      <c r="S1552" s="10"/>
      <c r="T1552" s="10"/>
    </row>
    <row r="1553" spans="17:20" x14ac:dyDescent="0.35">
      <c r="Q1553" s="10"/>
      <c r="R1553" s="10"/>
      <c r="S1553" s="10"/>
      <c r="T1553" s="10"/>
    </row>
    <row r="1554" spans="17:20" x14ac:dyDescent="0.35">
      <c r="Q1554" s="10"/>
      <c r="R1554" s="10"/>
      <c r="S1554" s="10"/>
      <c r="T1554" s="10"/>
    </row>
    <row r="1555" spans="17:20" x14ac:dyDescent="0.35">
      <c r="Q1555" s="10"/>
      <c r="R1555" s="10"/>
      <c r="S1555" s="10"/>
      <c r="T1555" s="10"/>
    </row>
    <row r="1556" spans="17:20" x14ac:dyDescent="0.35">
      <c r="Q1556" s="10"/>
      <c r="R1556" s="10"/>
      <c r="S1556" s="10"/>
      <c r="T1556" s="10"/>
    </row>
    <row r="1557" spans="17:20" x14ac:dyDescent="0.35">
      <c r="Q1557" s="10"/>
      <c r="R1557" s="10"/>
      <c r="S1557" s="10"/>
      <c r="T1557" s="10"/>
    </row>
    <row r="1558" spans="17:20" x14ac:dyDescent="0.35">
      <c r="Q1558" s="10"/>
      <c r="R1558" s="10"/>
      <c r="S1558" s="10"/>
      <c r="T1558" s="10"/>
    </row>
    <row r="1559" spans="17:20" x14ac:dyDescent="0.35">
      <c r="Q1559" s="10"/>
      <c r="R1559" s="10"/>
      <c r="S1559" s="10"/>
      <c r="T1559" s="10"/>
    </row>
    <row r="1560" spans="17:20" x14ac:dyDescent="0.35">
      <c r="Q1560" s="10"/>
      <c r="R1560" s="10"/>
      <c r="S1560" s="10"/>
      <c r="T1560" s="10"/>
    </row>
    <row r="1561" spans="17:20" x14ac:dyDescent="0.35">
      <c r="Q1561" s="10"/>
      <c r="R1561" s="10"/>
      <c r="S1561" s="10"/>
      <c r="T1561" s="10"/>
    </row>
    <row r="1562" spans="17:20" x14ac:dyDescent="0.35">
      <c r="Q1562" s="10"/>
      <c r="R1562" s="10"/>
      <c r="S1562" s="10"/>
      <c r="T1562" s="10"/>
    </row>
    <row r="1563" spans="17:20" x14ac:dyDescent="0.35">
      <c r="Q1563" s="10"/>
      <c r="R1563" s="10"/>
      <c r="S1563" s="10"/>
      <c r="T1563" s="10"/>
    </row>
    <row r="1564" spans="17:20" x14ac:dyDescent="0.35">
      <c r="Q1564" s="10"/>
      <c r="R1564" s="10"/>
      <c r="S1564" s="10"/>
      <c r="T1564" s="10"/>
    </row>
    <row r="1565" spans="17:20" x14ac:dyDescent="0.35">
      <c r="Q1565" s="10"/>
      <c r="R1565" s="10"/>
      <c r="S1565" s="10"/>
      <c r="T1565" s="10"/>
    </row>
    <row r="1566" spans="17:20" x14ac:dyDescent="0.35">
      <c r="Q1566" s="10"/>
      <c r="R1566" s="10"/>
      <c r="S1566" s="10"/>
      <c r="T1566" s="10"/>
    </row>
    <row r="1567" spans="17:20" x14ac:dyDescent="0.35">
      <c r="Q1567" s="10"/>
      <c r="R1567" s="10"/>
      <c r="S1567" s="10"/>
      <c r="T1567" s="10"/>
    </row>
    <row r="1568" spans="17:20" x14ac:dyDescent="0.35">
      <c r="Q1568" s="10"/>
      <c r="R1568" s="10"/>
      <c r="S1568" s="10"/>
      <c r="T1568" s="10"/>
    </row>
    <row r="1569" spans="17:20" x14ac:dyDescent="0.35">
      <c r="Q1569" s="10"/>
      <c r="R1569" s="10"/>
      <c r="S1569" s="10"/>
      <c r="T1569" s="10"/>
    </row>
    <row r="1570" spans="17:20" x14ac:dyDescent="0.35">
      <c r="Q1570" s="10"/>
      <c r="R1570" s="10"/>
      <c r="S1570" s="10"/>
      <c r="T1570" s="10"/>
    </row>
    <row r="1571" spans="17:20" x14ac:dyDescent="0.35">
      <c r="Q1571" s="10"/>
      <c r="R1571" s="10"/>
      <c r="S1571" s="10"/>
      <c r="T1571" s="10"/>
    </row>
    <row r="1572" spans="17:20" x14ac:dyDescent="0.35">
      <c r="Q1572" s="10"/>
      <c r="R1572" s="10"/>
      <c r="S1572" s="10"/>
      <c r="T1572" s="10"/>
    </row>
    <row r="1573" spans="17:20" x14ac:dyDescent="0.35">
      <c r="Q1573" s="10"/>
      <c r="R1573" s="10"/>
      <c r="S1573" s="10"/>
      <c r="T1573" s="10"/>
    </row>
    <row r="1574" spans="17:20" x14ac:dyDescent="0.35">
      <c r="Q1574" s="10"/>
      <c r="R1574" s="10"/>
      <c r="S1574" s="10"/>
      <c r="T1574" s="10"/>
    </row>
    <row r="1575" spans="17:20" x14ac:dyDescent="0.35">
      <c r="Q1575" s="10"/>
      <c r="R1575" s="10"/>
      <c r="S1575" s="10"/>
      <c r="T1575" s="10"/>
    </row>
    <row r="1576" spans="17:20" x14ac:dyDescent="0.35">
      <c r="Q1576" s="10"/>
      <c r="R1576" s="10"/>
      <c r="S1576" s="10"/>
      <c r="T1576" s="10"/>
    </row>
    <row r="1577" spans="17:20" x14ac:dyDescent="0.35">
      <c r="Q1577" s="10"/>
      <c r="R1577" s="10"/>
      <c r="S1577" s="10"/>
      <c r="T1577" s="10"/>
    </row>
    <row r="1578" spans="17:20" x14ac:dyDescent="0.35">
      <c r="Q1578" s="10"/>
      <c r="R1578" s="10"/>
      <c r="S1578" s="10"/>
      <c r="T1578" s="10"/>
    </row>
    <row r="1579" spans="17:20" x14ac:dyDescent="0.35">
      <c r="Q1579" s="10"/>
      <c r="R1579" s="10"/>
      <c r="S1579" s="10"/>
      <c r="T1579" s="10"/>
    </row>
    <row r="1580" spans="17:20" x14ac:dyDescent="0.35">
      <c r="Q1580" s="10"/>
      <c r="R1580" s="10"/>
      <c r="S1580" s="10"/>
      <c r="T1580" s="10"/>
    </row>
    <row r="1581" spans="17:20" x14ac:dyDescent="0.35">
      <c r="Q1581" s="10"/>
      <c r="R1581" s="10"/>
      <c r="S1581" s="10"/>
      <c r="T1581" s="10"/>
    </row>
    <row r="1582" spans="17:20" x14ac:dyDescent="0.35">
      <c r="Q1582" s="10"/>
      <c r="R1582" s="10"/>
      <c r="S1582" s="10"/>
      <c r="T1582" s="10"/>
    </row>
    <row r="1583" spans="17:20" x14ac:dyDescent="0.35">
      <c r="Q1583" s="10"/>
      <c r="R1583" s="10"/>
      <c r="S1583" s="10"/>
      <c r="T1583" s="10"/>
    </row>
    <row r="1584" spans="17:20" x14ac:dyDescent="0.35">
      <c r="Q1584" s="10"/>
      <c r="R1584" s="10"/>
      <c r="S1584" s="10"/>
      <c r="T1584" s="10"/>
    </row>
    <row r="1585" spans="17:20" x14ac:dyDescent="0.35">
      <c r="Q1585" s="10"/>
      <c r="R1585" s="10"/>
      <c r="S1585" s="10"/>
      <c r="T1585" s="10"/>
    </row>
    <row r="1586" spans="17:20" x14ac:dyDescent="0.35">
      <c r="Q1586" s="10"/>
      <c r="R1586" s="10"/>
      <c r="S1586" s="10"/>
      <c r="T1586" s="10"/>
    </row>
    <row r="1587" spans="17:20" x14ac:dyDescent="0.35">
      <c r="Q1587" s="10"/>
      <c r="R1587" s="10"/>
      <c r="S1587" s="10"/>
      <c r="T1587" s="10"/>
    </row>
    <row r="1588" spans="17:20" x14ac:dyDescent="0.35">
      <c r="Q1588" s="10"/>
      <c r="R1588" s="10"/>
      <c r="S1588" s="10"/>
      <c r="T1588" s="10"/>
    </row>
    <row r="1589" spans="17:20" x14ac:dyDescent="0.35">
      <c r="Q1589" s="10"/>
      <c r="R1589" s="10"/>
      <c r="S1589" s="10"/>
      <c r="T1589" s="10"/>
    </row>
    <row r="1590" spans="17:20" x14ac:dyDescent="0.35">
      <c r="Q1590" s="10"/>
      <c r="R1590" s="10"/>
      <c r="S1590" s="10"/>
      <c r="T1590" s="10"/>
    </row>
    <row r="1591" spans="17:20" x14ac:dyDescent="0.35">
      <c r="Q1591" s="10"/>
      <c r="R1591" s="10"/>
      <c r="S1591" s="10"/>
      <c r="T1591" s="10"/>
    </row>
    <row r="1592" spans="17:20" x14ac:dyDescent="0.35">
      <c r="Q1592" s="10"/>
      <c r="R1592" s="10"/>
      <c r="S1592" s="10"/>
      <c r="T1592" s="10"/>
    </row>
    <row r="1593" spans="17:20" x14ac:dyDescent="0.35">
      <c r="Q1593" s="10"/>
      <c r="R1593" s="10"/>
      <c r="S1593" s="10"/>
      <c r="T1593" s="10"/>
    </row>
    <row r="1594" spans="17:20" x14ac:dyDescent="0.35">
      <c r="Q1594" s="10"/>
      <c r="R1594" s="10"/>
      <c r="S1594" s="10"/>
      <c r="T1594" s="10"/>
    </row>
    <row r="1595" spans="17:20" x14ac:dyDescent="0.35">
      <c r="Q1595" s="10"/>
      <c r="R1595" s="10"/>
      <c r="S1595" s="10"/>
      <c r="T1595" s="10"/>
    </row>
    <row r="1596" spans="17:20" x14ac:dyDescent="0.35">
      <c r="Q1596" s="10"/>
      <c r="R1596" s="10"/>
      <c r="S1596" s="10"/>
      <c r="T1596" s="10"/>
    </row>
    <row r="1597" spans="17:20" x14ac:dyDescent="0.35">
      <c r="Q1597" s="10"/>
      <c r="R1597" s="10"/>
      <c r="S1597" s="10"/>
      <c r="T1597" s="10"/>
    </row>
    <row r="1598" spans="17:20" x14ac:dyDescent="0.35">
      <c r="Q1598" s="10"/>
      <c r="R1598" s="10"/>
      <c r="S1598" s="10"/>
      <c r="T1598" s="10"/>
    </row>
    <row r="1599" spans="17:20" x14ac:dyDescent="0.35">
      <c r="Q1599" s="10"/>
      <c r="R1599" s="10"/>
      <c r="S1599" s="10"/>
      <c r="T1599" s="10"/>
    </row>
    <row r="1600" spans="17:20" x14ac:dyDescent="0.35">
      <c r="Q1600" s="10"/>
      <c r="R1600" s="10"/>
      <c r="S1600" s="10"/>
      <c r="T1600" s="10"/>
    </row>
    <row r="1601" spans="17:20" x14ac:dyDescent="0.35">
      <c r="Q1601" s="10"/>
      <c r="R1601" s="10"/>
      <c r="S1601" s="10"/>
      <c r="T1601" s="10"/>
    </row>
    <row r="1602" spans="17:20" x14ac:dyDescent="0.35">
      <c r="Q1602" s="10"/>
      <c r="R1602" s="10"/>
      <c r="S1602" s="10"/>
      <c r="T1602" s="10"/>
    </row>
    <row r="1603" spans="17:20" x14ac:dyDescent="0.35">
      <c r="Q1603" s="10"/>
      <c r="R1603" s="10"/>
      <c r="S1603" s="10"/>
      <c r="T1603" s="10"/>
    </row>
    <row r="1604" spans="17:20" x14ac:dyDescent="0.35">
      <c r="Q1604" s="10"/>
      <c r="R1604" s="10"/>
      <c r="S1604" s="10"/>
      <c r="T1604" s="10"/>
    </row>
    <row r="1605" spans="17:20" x14ac:dyDescent="0.35">
      <c r="Q1605" s="10"/>
      <c r="R1605" s="10"/>
      <c r="S1605" s="10"/>
      <c r="T1605" s="10"/>
    </row>
    <row r="1606" spans="17:20" x14ac:dyDescent="0.35">
      <c r="Q1606" s="10"/>
      <c r="R1606" s="10"/>
      <c r="S1606" s="10"/>
      <c r="T1606" s="10"/>
    </row>
    <row r="1607" spans="17:20" x14ac:dyDescent="0.35">
      <c r="Q1607" s="10"/>
      <c r="R1607" s="10"/>
      <c r="S1607" s="10"/>
      <c r="T1607" s="10"/>
    </row>
    <row r="1608" spans="17:20" x14ac:dyDescent="0.35">
      <c r="Q1608" s="10"/>
      <c r="R1608" s="10"/>
      <c r="S1608" s="10"/>
      <c r="T1608" s="10"/>
    </row>
    <row r="1609" spans="17:20" x14ac:dyDescent="0.35">
      <c r="Q1609" s="10"/>
      <c r="R1609" s="10"/>
      <c r="S1609" s="10"/>
      <c r="T1609" s="10"/>
    </row>
    <row r="1610" spans="17:20" x14ac:dyDescent="0.35">
      <c r="Q1610" s="10"/>
      <c r="R1610" s="10"/>
      <c r="S1610" s="10"/>
      <c r="T1610" s="10"/>
    </row>
    <row r="1611" spans="17:20" x14ac:dyDescent="0.35">
      <c r="Q1611" s="10"/>
      <c r="R1611" s="10"/>
      <c r="S1611" s="10"/>
      <c r="T1611" s="10"/>
    </row>
    <row r="1612" spans="17:20" x14ac:dyDescent="0.35">
      <c r="Q1612" s="10"/>
      <c r="R1612" s="10"/>
      <c r="S1612" s="10"/>
      <c r="T1612" s="10"/>
    </row>
    <row r="1613" spans="17:20" x14ac:dyDescent="0.35">
      <c r="Q1613" s="10"/>
      <c r="R1613" s="10"/>
      <c r="S1613" s="10"/>
      <c r="T1613" s="10"/>
    </row>
    <row r="1614" spans="17:20" x14ac:dyDescent="0.35">
      <c r="Q1614" s="10"/>
      <c r="R1614" s="10"/>
      <c r="S1614" s="10"/>
      <c r="T1614" s="10"/>
    </row>
    <row r="1615" spans="17:20" x14ac:dyDescent="0.35">
      <c r="Q1615" s="10"/>
      <c r="R1615" s="10"/>
      <c r="S1615" s="10"/>
      <c r="T1615" s="10"/>
    </row>
    <row r="1616" spans="17:20" x14ac:dyDescent="0.35">
      <c r="Q1616" s="10"/>
      <c r="R1616" s="10"/>
      <c r="S1616" s="10"/>
      <c r="T1616" s="10"/>
    </row>
    <row r="1617" spans="17:20" x14ac:dyDescent="0.35">
      <c r="Q1617" s="10"/>
      <c r="R1617" s="10"/>
      <c r="S1617" s="10"/>
      <c r="T1617" s="10"/>
    </row>
    <row r="1618" spans="17:20" x14ac:dyDescent="0.35">
      <c r="Q1618" s="10"/>
      <c r="R1618" s="10"/>
      <c r="S1618" s="10"/>
      <c r="T1618" s="10"/>
    </row>
    <row r="1619" spans="17:20" x14ac:dyDescent="0.35">
      <c r="Q1619" s="10"/>
      <c r="R1619" s="10"/>
      <c r="S1619" s="10"/>
      <c r="T1619" s="10"/>
    </row>
    <row r="1620" spans="17:20" x14ac:dyDescent="0.35">
      <c r="Q1620" s="10"/>
      <c r="R1620" s="10"/>
      <c r="S1620" s="10"/>
      <c r="T1620" s="10"/>
    </row>
    <row r="1621" spans="17:20" x14ac:dyDescent="0.35">
      <c r="Q1621" s="10"/>
      <c r="R1621" s="10"/>
      <c r="S1621" s="10"/>
      <c r="T1621" s="10"/>
    </row>
    <row r="1622" spans="17:20" x14ac:dyDescent="0.35">
      <c r="Q1622" s="10"/>
      <c r="R1622" s="10"/>
      <c r="S1622" s="10"/>
      <c r="T1622" s="10"/>
    </row>
    <row r="1623" spans="17:20" x14ac:dyDescent="0.35">
      <c r="Q1623" s="10"/>
      <c r="R1623" s="10"/>
      <c r="S1623" s="10"/>
      <c r="T1623" s="10"/>
    </row>
    <row r="1624" spans="17:20" x14ac:dyDescent="0.35">
      <c r="Q1624" s="10"/>
      <c r="R1624" s="10"/>
      <c r="S1624" s="10"/>
      <c r="T1624" s="10"/>
    </row>
    <row r="1625" spans="17:20" x14ac:dyDescent="0.35">
      <c r="Q1625" s="10"/>
      <c r="R1625" s="10"/>
      <c r="S1625" s="10"/>
      <c r="T1625" s="10"/>
    </row>
    <row r="1626" spans="17:20" x14ac:dyDescent="0.35">
      <c r="Q1626" s="10"/>
      <c r="R1626" s="10"/>
      <c r="S1626" s="10"/>
      <c r="T1626" s="10"/>
    </row>
    <row r="1627" spans="17:20" x14ac:dyDescent="0.35">
      <c r="Q1627" s="10"/>
      <c r="R1627" s="10"/>
      <c r="S1627" s="10"/>
      <c r="T1627" s="10"/>
    </row>
    <row r="1628" spans="17:20" x14ac:dyDescent="0.35">
      <c r="Q1628" s="10"/>
      <c r="R1628" s="10"/>
      <c r="S1628" s="10"/>
      <c r="T1628" s="10"/>
    </row>
    <row r="1629" spans="17:20" x14ac:dyDescent="0.35">
      <c r="Q1629" s="10"/>
      <c r="R1629" s="10"/>
      <c r="S1629" s="10"/>
      <c r="T1629" s="10"/>
    </row>
    <row r="1630" spans="17:20" x14ac:dyDescent="0.35">
      <c r="Q1630" s="10"/>
      <c r="R1630" s="10"/>
      <c r="S1630" s="10"/>
      <c r="T1630" s="10"/>
    </row>
    <row r="1631" spans="17:20" x14ac:dyDescent="0.35">
      <c r="Q1631" s="10"/>
      <c r="R1631" s="10"/>
      <c r="S1631" s="10"/>
      <c r="T1631" s="10"/>
    </row>
    <row r="1632" spans="17:20" x14ac:dyDescent="0.35">
      <c r="Q1632" s="10"/>
      <c r="R1632" s="10"/>
      <c r="S1632" s="10"/>
      <c r="T1632" s="10"/>
    </row>
    <row r="1633" spans="17:20" x14ac:dyDescent="0.35">
      <c r="Q1633" s="10"/>
      <c r="R1633" s="10"/>
      <c r="S1633" s="10"/>
      <c r="T1633" s="10"/>
    </row>
    <row r="1634" spans="17:20" x14ac:dyDescent="0.35">
      <c r="Q1634" s="10"/>
      <c r="R1634" s="10"/>
      <c r="S1634" s="10"/>
      <c r="T1634" s="10"/>
    </row>
    <row r="1635" spans="17:20" x14ac:dyDescent="0.35">
      <c r="Q1635" s="10"/>
      <c r="R1635" s="10"/>
      <c r="S1635" s="10"/>
      <c r="T1635" s="10"/>
    </row>
    <row r="1636" spans="17:20" x14ac:dyDescent="0.35">
      <c r="Q1636" s="10"/>
      <c r="R1636" s="10"/>
      <c r="S1636" s="10"/>
      <c r="T1636" s="10"/>
    </row>
    <row r="1637" spans="17:20" x14ac:dyDescent="0.35">
      <c r="Q1637" s="10"/>
      <c r="R1637" s="10"/>
      <c r="S1637" s="10"/>
      <c r="T1637" s="10"/>
    </row>
    <row r="1638" spans="17:20" x14ac:dyDescent="0.35">
      <c r="Q1638" s="10"/>
      <c r="R1638" s="10"/>
      <c r="S1638" s="10"/>
      <c r="T1638" s="10"/>
    </row>
    <row r="1639" spans="17:20" x14ac:dyDescent="0.35">
      <c r="Q1639" s="10"/>
      <c r="R1639" s="10"/>
      <c r="S1639" s="10"/>
      <c r="T1639" s="10"/>
    </row>
    <row r="1640" spans="17:20" x14ac:dyDescent="0.35">
      <c r="Q1640" s="10"/>
      <c r="R1640" s="10"/>
      <c r="S1640" s="10"/>
      <c r="T1640" s="10"/>
    </row>
    <row r="1641" spans="17:20" x14ac:dyDescent="0.35">
      <c r="Q1641" s="10"/>
      <c r="R1641" s="10"/>
      <c r="S1641" s="10"/>
      <c r="T1641" s="10"/>
    </row>
    <row r="1642" spans="17:20" x14ac:dyDescent="0.35">
      <c r="Q1642" s="10"/>
      <c r="R1642" s="10"/>
      <c r="S1642" s="10"/>
      <c r="T1642" s="10"/>
    </row>
    <row r="1643" spans="17:20" x14ac:dyDescent="0.35">
      <c r="Q1643" s="10"/>
      <c r="R1643" s="10"/>
      <c r="S1643" s="10"/>
      <c r="T1643" s="10"/>
    </row>
    <row r="1644" spans="17:20" x14ac:dyDescent="0.35">
      <c r="Q1644" s="10"/>
      <c r="R1644" s="10"/>
      <c r="S1644" s="10"/>
      <c r="T1644" s="10"/>
    </row>
    <row r="1645" spans="17:20" x14ac:dyDescent="0.35">
      <c r="Q1645" s="10"/>
      <c r="R1645" s="10"/>
      <c r="S1645" s="10"/>
      <c r="T1645" s="10"/>
    </row>
    <row r="1646" spans="17:20" x14ac:dyDescent="0.35">
      <c r="Q1646" s="10"/>
      <c r="R1646" s="10"/>
      <c r="S1646" s="10"/>
      <c r="T1646" s="10"/>
    </row>
    <row r="1647" spans="17:20" x14ac:dyDescent="0.35">
      <c r="Q1647" s="10"/>
      <c r="R1647" s="10"/>
      <c r="S1647" s="10"/>
      <c r="T1647" s="10"/>
    </row>
    <row r="1648" spans="17:20" x14ac:dyDescent="0.35">
      <c r="Q1648" s="10"/>
      <c r="R1648" s="10"/>
      <c r="S1648" s="10"/>
      <c r="T1648" s="10"/>
    </row>
    <row r="1649" spans="17:20" x14ac:dyDescent="0.35">
      <c r="Q1649" s="10"/>
      <c r="R1649" s="10"/>
      <c r="S1649" s="10"/>
      <c r="T1649" s="10"/>
    </row>
    <row r="1650" spans="17:20" x14ac:dyDescent="0.35">
      <c r="Q1650" s="10"/>
      <c r="R1650" s="10"/>
      <c r="S1650" s="10"/>
      <c r="T1650" s="10"/>
    </row>
    <row r="1651" spans="17:20" x14ac:dyDescent="0.35">
      <c r="Q1651" s="10"/>
      <c r="R1651" s="10"/>
      <c r="S1651" s="10"/>
      <c r="T1651" s="10"/>
    </row>
    <row r="1652" spans="17:20" x14ac:dyDescent="0.35">
      <c r="Q1652" s="10"/>
      <c r="R1652" s="10"/>
      <c r="S1652" s="10"/>
      <c r="T1652" s="10"/>
    </row>
    <row r="1653" spans="17:20" x14ac:dyDescent="0.35">
      <c r="Q1653" s="10"/>
      <c r="R1653" s="10"/>
      <c r="S1653" s="10"/>
      <c r="T1653" s="10"/>
    </row>
    <row r="1654" spans="17:20" x14ac:dyDescent="0.35">
      <c r="Q1654" s="10"/>
      <c r="R1654" s="10"/>
      <c r="S1654" s="10"/>
      <c r="T1654" s="10"/>
    </row>
    <row r="1655" spans="17:20" x14ac:dyDescent="0.35">
      <c r="Q1655" s="10"/>
      <c r="R1655" s="10"/>
      <c r="S1655" s="10"/>
      <c r="T1655" s="10"/>
    </row>
    <row r="1656" spans="17:20" x14ac:dyDescent="0.35">
      <c r="Q1656" s="10"/>
      <c r="R1656" s="10"/>
      <c r="S1656" s="10"/>
      <c r="T1656" s="10"/>
    </row>
    <row r="1657" spans="17:20" x14ac:dyDescent="0.35">
      <c r="Q1657" s="10"/>
      <c r="R1657" s="10"/>
      <c r="S1657" s="10"/>
      <c r="T1657" s="10"/>
    </row>
    <row r="1658" spans="17:20" x14ac:dyDescent="0.35">
      <c r="Q1658" s="10"/>
      <c r="R1658" s="10"/>
      <c r="S1658" s="10"/>
      <c r="T1658" s="10"/>
    </row>
    <row r="1659" spans="17:20" x14ac:dyDescent="0.35">
      <c r="Q1659" s="10"/>
      <c r="R1659" s="10"/>
      <c r="S1659" s="10"/>
      <c r="T1659" s="10"/>
    </row>
    <row r="1660" spans="17:20" x14ac:dyDescent="0.35">
      <c r="Q1660" s="10"/>
      <c r="R1660" s="10"/>
      <c r="S1660" s="10"/>
      <c r="T1660" s="10"/>
    </row>
    <row r="1661" spans="17:20" x14ac:dyDescent="0.35">
      <c r="Q1661" s="10"/>
      <c r="R1661" s="10"/>
      <c r="S1661" s="10"/>
      <c r="T1661" s="10"/>
    </row>
    <row r="1662" spans="17:20" x14ac:dyDescent="0.35">
      <c r="Q1662" s="10"/>
      <c r="R1662" s="10"/>
      <c r="S1662" s="10"/>
      <c r="T1662" s="10"/>
    </row>
    <row r="1663" spans="17:20" x14ac:dyDescent="0.35">
      <c r="Q1663" s="10"/>
      <c r="R1663" s="10"/>
      <c r="S1663" s="10"/>
      <c r="T1663" s="10"/>
    </row>
    <row r="1664" spans="17:20" x14ac:dyDescent="0.35">
      <c r="Q1664" s="10"/>
      <c r="R1664" s="10"/>
      <c r="S1664" s="10"/>
      <c r="T1664" s="10"/>
    </row>
    <row r="1665" spans="17:20" x14ac:dyDescent="0.35">
      <c r="Q1665" s="10"/>
      <c r="R1665" s="10"/>
      <c r="S1665" s="10"/>
      <c r="T1665" s="10"/>
    </row>
    <row r="1666" spans="17:20" x14ac:dyDescent="0.35">
      <c r="Q1666" s="10"/>
      <c r="R1666" s="10"/>
      <c r="S1666" s="10"/>
      <c r="T1666" s="10"/>
    </row>
    <row r="1667" spans="17:20" x14ac:dyDescent="0.35">
      <c r="Q1667" s="10"/>
      <c r="R1667" s="10"/>
      <c r="S1667" s="10"/>
      <c r="T1667" s="10"/>
    </row>
    <row r="1668" spans="17:20" x14ac:dyDescent="0.35">
      <c r="Q1668" s="10"/>
      <c r="R1668" s="10"/>
      <c r="S1668" s="10"/>
      <c r="T1668" s="10"/>
    </row>
    <row r="1669" spans="17:20" x14ac:dyDescent="0.35">
      <c r="Q1669" s="10"/>
      <c r="R1669" s="10"/>
      <c r="S1669" s="10"/>
      <c r="T1669" s="10"/>
    </row>
    <row r="1670" spans="17:20" x14ac:dyDescent="0.35">
      <c r="Q1670" s="10"/>
      <c r="R1670" s="10"/>
      <c r="S1670" s="10"/>
      <c r="T1670" s="10"/>
    </row>
    <row r="1671" spans="17:20" x14ac:dyDescent="0.35">
      <c r="Q1671" s="10"/>
      <c r="R1671" s="10"/>
      <c r="S1671" s="10"/>
      <c r="T1671" s="10"/>
    </row>
    <row r="1672" spans="17:20" x14ac:dyDescent="0.35">
      <c r="Q1672" s="10"/>
      <c r="R1672" s="10"/>
      <c r="S1672" s="10"/>
      <c r="T1672" s="10"/>
    </row>
    <row r="1673" spans="17:20" x14ac:dyDescent="0.35">
      <c r="Q1673" s="10"/>
      <c r="R1673" s="10"/>
      <c r="S1673" s="10"/>
      <c r="T1673" s="10"/>
    </row>
    <row r="1674" spans="17:20" x14ac:dyDescent="0.35">
      <c r="Q1674" s="10"/>
      <c r="R1674" s="10"/>
      <c r="S1674" s="10"/>
      <c r="T1674" s="10"/>
    </row>
    <row r="1675" spans="17:20" x14ac:dyDescent="0.35">
      <c r="Q1675" s="10"/>
      <c r="R1675" s="10"/>
      <c r="S1675" s="10"/>
      <c r="T1675" s="10"/>
    </row>
    <row r="1676" spans="17:20" x14ac:dyDescent="0.35">
      <c r="Q1676" s="10"/>
      <c r="R1676" s="10"/>
      <c r="S1676" s="10"/>
      <c r="T1676" s="10"/>
    </row>
    <row r="1677" spans="17:20" x14ac:dyDescent="0.35">
      <c r="Q1677" s="10"/>
      <c r="R1677" s="10"/>
      <c r="S1677" s="10"/>
      <c r="T1677" s="10"/>
    </row>
    <row r="1678" spans="17:20" x14ac:dyDescent="0.35">
      <c r="Q1678" s="10"/>
      <c r="R1678" s="10"/>
      <c r="S1678" s="10"/>
      <c r="T1678" s="10"/>
    </row>
    <row r="1679" spans="17:20" x14ac:dyDescent="0.35">
      <c r="Q1679" s="10"/>
      <c r="R1679" s="10"/>
      <c r="S1679" s="10"/>
      <c r="T1679" s="10"/>
    </row>
    <row r="1680" spans="17:20" x14ac:dyDescent="0.35">
      <c r="Q1680" s="10"/>
      <c r="R1680" s="10"/>
      <c r="S1680" s="10"/>
      <c r="T1680" s="10"/>
    </row>
    <row r="1681" spans="17:20" x14ac:dyDescent="0.35">
      <c r="Q1681" s="10"/>
      <c r="R1681" s="10"/>
      <c r="S1681" s="10"/>
      <c r="T1681" s="10"/>
    </row>
    <row r="1682" spans="17:20" x14ac:dyDescent="0.35">
      <c r="Q1682" s="10"/>
      <c r="R1682" s="10"/>
      <c r="S1682" s="10"/>
      <c r="T1682" s="10"/>
    </row>
    <row r="1683" spans="17:20" x14ac:dyDescent="0.35">
      <c r="Q1683" s="10"/>
      <c r="R1683" s="10"/>
      <c r="S1683" s="10"/>
      <c r="T1683" s="10"/>
    </row>
    <row r="1684" spans="17:20" x14ac:dyDescent="0.35">
      <c r="Q1684" s="10"/>
      <c r="R1684" s="10"/>
      <c r="S1684" s="10"/>
      <c r="T1684" s="10"/>
    </row>
    <row r="1685" spans="17:20" x14ac:dyDescent="0.35">
      <c r="Q1685" s="10"/>
      <c r="R1685" s="10"/>
      <c r="S1685" s="10"/>
      <c r="T1685" s="10"/>
    </row>
    <row r="1686" spans="17:20" x14ac:dyDescent="0.35">
      <c r="Q1686" s="10"/>
      <c r="R1686" s="10"/>
      <c r="S1686" s="10"/>
      <c r="T1686" s="10"/>
    </row>
    <row r="1687" spans="17:20" x14ac:dyDescent="0.35">
      <c r="Q1687" s="10"/>
      <c r="R1687" s="10"/>
      <c r="S1687" s="10"/>
      <c r="T1687" s="10"/>
    </row>
    <row r="1688" spans="17:20" x14ac:dyDescent="0.35">
      <c r="Q1688" s="10"/>
      <c r="R1688" s="10"/>
      <c r="S1688" s="10"/>
      <c r="T1688" s="10"/>
    </row>
    <row r="1689" spans="17:20" x14ac:dyDescent="0.35">
      <c r="Q1689" s="10"/>
      <c r="R1689" s="10"/>
      <c r="S1689" s="10"/>
      <c r="T1689" s="10"/>
    </row>
    <row r="1690" spans="17:20" x14ac:dyDescent="0.35">
      <c r="Q1690" s="10"/>
      <c r="R1690" s="10"/>
      <c r="S1690" s="10"/>
      <c r="T1690" s="10"/>
    </row>
    <row r="1691" spans="17:20" x14ac:dyDescent="0.35">
      <c r="Q1691" s="10"/>
      <c r="R1691" s="10"/>
      <c r="S1691" s="10"/>
      <c r="T1691" s="10"/>
    </row>
    <row r="1692" spans="17:20" x14ac:dyDescent="0.35">
      <c r="Q1692" s="10"/>
      <c r="R1692" s="10"/>
      <c r="S1692" s="10"/>
      <c r="T1692" s="10"/>
    </row>
    <row r="1693" spans="17:20" x14ac:dyDescent="0.35">
      <c r="Q1693" s="10"/>
      <c r="R1693" s="10"/>
      <c r="S1693" s="10"/>
      <c r="T1693" s="10"/>
    </row>
    <row r="1694" spans="17:20" x14ac:dyDescent="0.35">
      <c r="Q1694" s="10"/>
      <c r="R1694" s="10"/>
      <c r="S1694" s="10"/>
      <c r="T1694" s="10"/>
    </row>
    <row r="1695" spans="17:20" x14ac:dyDescent="0.35">
      <c r="Q1695" s="10"/>
      <c r="R1695" s="10"/>
      <c r="S1695" s="10"/>
      <c r="T1695" s="10"/>
    </row>
    <row r="1696" spans="17:20" x14ac:dyDescent="0.35">
      <c r="Q1696" s="10"/>
      <c r="R1696" s="10"/>
      <c r="S1696" s="10"/>
      <c r="T1696" s="10"/>
    </row>
    <row r="1697" spans="17:20" x14ac:dyDescent="0.35">
      <c r="Q1697" s="10"/>
      <c r="R1697" s="10"/>
      <c r="S1697" s="10"/>
      <c r="T1697" s="10"/>
    </row>
    <row r="1698" spans="17:20" x14ac:dyDescent="0.35">
      <c r="Q1698" s="10"/>
      <c r="R1698" s="10"/>
      <c r="S1698" s="10"/>
      <c r="T1698" s="10"/>
    </row>
    <row r="1699" spans="17:20" x14ac:dyDescent="0.35">
      <c r="Q1699" s="10"/>
      <c r="R1699" s="10"/>
      <c r="S1699" s="10"/>
      <c r="T1699" s="10"/>
    </row>
    <row r="1700" spans="17:20" x14ac:dyDescent="0.35">
      <c r="Q1700" s="10"/>
      <c r="R1700" s="10"/>
      <c r="S1700" s="10"/>
      <c r="T1700" s="10"/>
    </row>
    <row r="1701" spans="17:20" x14ac:dyDescent="0.35">
      <c r="Q1701" s="10"/>
      <c r="R1701" s="10"/>
      <c r="S1701" s="10"/>
      <c r="T1701" s="10"/>
    </row>
    <row r="1702" spans="17:20" x14ac:dyDescent="0.35">
      <c r="Q1702" s="10"/>
      <c r="R1702" s="10"/>
      <c r="S1702" s="10"/>
      <c r="T1702" s="10"/>
    </row>
    <row r="1703" spans="17:20" x14ac:dyDescent="0.35">
      <c r="Q1703" s="10"/>
      <c r="R1703" s="10"/>
      <c r="S1703" s="10"/>
      <c r="T1703" s="10"/>
    </row>
    <row r="1704" spans="17:20" x14ac:dyDescent="0.35">
      <c r="Q1704" s="10"/>
      <c r="R1704" s="10"/>
      <c r="S1704" s="10"/>
      <c r="T1704" s="10"/>
    </row>
    <row r="1705" spans="17:20" x14ac:dyDescent="0.35">
      <c r="Q1705" s="10"/>
      <c r="R1705" s="10"/>
      <c r="S1705" s="10"/>
      <c r="T1705" s="10"/>
    </row>
    <row r="1706" spans="17:20" x14ac:dyDescent="0.35">
      <c r="Q1706" s="10"/>
      <c r="R1706" s="10"/>
      <c r="S1706" s="10"/>
      <c r="T1706" s="10"/>
    </row>
    <row r="1707" spans="17:20" x14ac:dyDescent="0.35">
      <c r="Q1707" s="10"/>
      <c r="R1707" s="10"/>
      <c r="S1707" s="10"/>
      <c r="T1707" s="10"/>
    </row>
    <row r="1708" spans="17:20" x14ac:dyDescent="0.35">
      <c r="Q1708" s="10"/>
      <c r="R1708" s="10"/>
      <c r="S1708" s="10"/>
      <c r="T1708" s="10"/>
    </row>
    <row r="1709" spans="17:20" x14ac:dyDescent="0.35">
      <c r="Q1709" s="10"/>
      <c r="R1709" s="10"/>
      <c r="S1709" s="10"/>
      <c r="T1709" s="10"/>
    </row>
    <row r="1710" spans="17:20" x14ac:dyDescent="0.35">
      <c r="Q1710" s="10"/>
      <c r="R1710" s="10"/>
      <c r="S1710" s="10"/>
      <c r="T1710" s="10"/>
    </row>
    <row r="1711" spans="17:20" x14ac:dyDescent="0.35">
      <c r="Q1711" s="10"/>
      <c r="R1711" s="10"/>
      <c r="S1711" s="10"/>
      <c r="T1711" s="10"/>
    </row>
    <row r="1712" spans="17:20" x14ac:dyDescent="0.35">
      <c r="Q1712" s="10"/>
      <c r="R1712" s="10"/>
      <c r="S1712" s="10"/>
      <c r="T1712" s="10"/>
    </row>
    <row r="1713" spans="17:20" x14ac:dyDescent="0.35">
      <c r="Q1713" s="10"/>
      <c r="R1713" s="10"/>
      <c r="S1713" s="10"/>
      <c r="T1713" s="10"/>
    </row>
    <row r="1714" spans="17:20" x14ac:dyDescent="0.35">
      <c r="Q1714" s="10"/>
      <c r="R1714" s="10"/>
      <c r="S1714" s="10"/>
      <c r="T1714" s="10"/>
    </row>
    <row r="1715" spans="17:20" x14ac:dyDescent="0.35">
      <c r="Q1715" s="10"/>
      <c r="R1715" s="10"/>
      <c r="S1715" s="10"/>
      <c r="T1715" s="10"/>
    </row>
    <row r="1716" spans="17:20" x14ac:dyDescent="0.35">
      <c r="Q1716" s="10"/>
      <c r="R1716" s="10"/>
      <c r="S1716" s="10"/>
      <c r="T1716" s="10"/>
    </row>
    <row r="1717" spans="17:20" x14ac:dyDescent="0.35">
      <c r="Q1717" s="10"/>
      <c r="R1717" s="10"/>
      <c r="S1717" s="10"/>
      <c r="T1717" s="10"/>
    </row>
    <row r="1718" spans="17:20" x14ac:dyDescent="0.35">
      <c r="Q1718" s="10"/>
      <c r="R1718" s="10"/>
      <c r="S1718" s="10"/>
      <c r="T1718" s="10"/>
    </row>
    <row r="1719" spans="17:20" x14ac:dyDescent="0.35">
      <c r="Q1719" s="10"/>
      <c r="R1719" s="10"/>
      <c r="S1719" s="10"/>
      <c r="T1719" s="10"/>
    </row>
    <row r="1720" spans="17:20" x14ac:dyDescent="0.35">
      <c r="Q1720" s="10"/>
      <c r="R1720" s="10"/>
      <c r="S1720" s="10"/>
      <c r="T1720" s="10"/>
    </row>
    <row r="1721" spans="17:20" x14ac:dyDescent="0.35">
      <c r="Q1721" s="10"/>
      <c r="R1721" s="10"/>
      <c r="S1721" s="10"/>
      <c r="T1721" s="10"/>
    </row>
    <row r="1722" spans="17:20" x14ac:dyDescent="0.35">
      <c r="Q1722" s="10"/>
      <c r="R1722" s="10"/>
      <c r="S1722" s="10"/>
      <c r="T1722" s="10"/>
    </row>
    <row r="1723" spans="17:20" x14ac:dyDescent="0.35">
      <c r="Q1723" s="10"/>
      <c r="R1723" s="10"/>
      <c r="S1723" s="10"/>
      <c r="T1723" s="10"/>
    </row>
    <row r="1724" spans="17:20" x14ac:dyDescent="0.35">
      <c r="Q1724" s="10"/>
      <c r="R1724" s="10"/>
      <c r="S1724" s="10"/>
      <c r="T1724" s="10"/>
    </row>
    <row r="1725" spans="17:20" x14ac:dyDescent="0.35">
      <c r="Q1725" s="10"/>
      <c r="R1725" s="10"/>
      <c r="S1725" s="10"/>
      <c r="T1725" s="10"/>
    </row>
    <row r="1726" spans="17:20" x14ac:dyDescent="0.35">
      <c r="Q1726" s="10"/>
      <c r="R1726" s="10"/>
      <c r="S1726" s="10"/>
      <c r="T1726" s="10"/>
    </row>
    <row r="1727" spans="17:20" x14ac:dyDescent="0.35">
      <c r="Q1727" s="10"/>
      <c r="R1727" s="10"/>
      <c r="S1727" s="10"/>
      <c r="T1727" s="10"/>
    </row>
    <row r="1728" spans="17:20" x14ac:dyDescent="0.35">
      <c r="Q1728" s="10"/>
      <c r="R1728" s="10"/>
      <c r="S1728" s="10"/>
      <c r="T1728" s="10"/>
    </row>
    <row r="1729" spans="17:20" x14ac:dyDescent="0.35">
      <c r="Q1729" s="10"/>
      <c r="R1729" s="10"/>
      <c r="S1729" s="10"/>
      <c r="T1729" s="10"/>
    </row>
    <row r="1730" spans="17:20" x14ac:dyDescent="0.35">
      <c r="Q1730" s="10"/>
      <c r="R1730" s="10"/>
      <c r="S1730" s="10"/>
      <c r="T1730" s="10"/>
    </row>
    <row r="1731" spans="17:20" x14ac:dyDescent="0.35">
      <c r="Q1731" s="10"/>
      <c r="R1731" s="10"/>
      <c r="S1731" s="10"/>
      <c r="T1731" s="10"/>
    </row>
    <row r="1732" spans="17:20" x14ac:dyDescent="0.35">
      <c r="Q1732" s="10"/>
      <c r="R1732" s="10"/>
      <c r="S1732" s="10"/>
      <c r="T1732" s="10"/>
    </row>
    <row r="1733" spans="17:20" x14ac:dyDescent="0.35">
      <c r="Q1733" s="10"/>
      <c r="R1733" s="10"/>
      <c r="S1733" s="10"/>
      <c r="T1733" s="10"/>
    </row>
    <row r="1734" spans="17:20" x14ac:dyDescent="0.35">
      <c r="Q1734" s="10"/>
      <c r="R1734" s="10"/>
      <c r="S1734" s="10"/>
      <c r="T1734" s="10"/>
    </row>
    <row r="1735" spans="17:20" x14ac:dyDescent="0.35">
      <c r="Q1735" s="10"/>
      <c r="R1735" s="10"/>
      <c r="S1735" s="10"/>
      <c r="T1735" s="10"/>
    </row>
    <row r="1736" spans="17:20" x14ac:dyDescent="0.35">
      <c r="Q1736" s="10"/>
      <c r="R1736" s="10"/>
      <c r="S1736" s="10"/>
      <c r="T1736" s="10"/>
    </row>
    <row r="1737" spans="17:20" x14ac:dyDescent="0.35">
      <c r="Q1737" s="10"/>
      <c r="R1737" s="10"/>
      <c r="S1737" s="10"/>
      <c r="T1737" s="10"/>
    </row>
    <row r="1738" spans="17:20" x14ac:dyDescent="0.35">
      <c r="Q1738" s="10"/>
      <c r="R1738" s="10"/>
      <c r="S1738" s="10"/>
      <c r="T1738" s="10"/>
    </row>
    <row r="1739" spans="17:20" x14ac:dyDescent="0.35">
      <c r="Q1739" s="10"/>
      <c r="R1739" s="10"/>
      <c r="S1739" s="10"/>
      <c r="T1739" s="10"/>
    </row>
    <row r="1740" spans="17:20" x14ac:dyDescent="0.35">
      <c r="Q1740" s="10"/>
      <c r="R1740" s="10"/>
      <c r="S1740" s="10"/>
      <c r="T1740" s="10"/>
    </row>
    <row r="1741" spans="17:20" x14ac:dyDescent="0.35">
      <c r="Q1741" s="10"/>
      <c r="R1741" s="10"/>
      <c r="S1741" s="10"/>
      <c r="T1741" s="10"/>
    </row>
    <row r="1742" spans="17:20" x14ac:dyDescent="0.35">
      <c r="Q1742" s="10"/>
      <c r="R1742" s="10"/>
      <c r="S1742" s="10"/>
      <c r="T1742" s="10"/>
    </row>
    <row r="1743" spans="17:20" x14ac:dyDescent="0.35">
      <c r="Q1743" s="10"/>
      <c r="R1743" s="10"/>
      <c r="S1743" s="10"/>
      <c r="T1743" s="10"/>
    </row>
    <row r="1744" spans="17:20" x14ac:dyDescent="0.35">
      <c r="Q1744" s="10"/>
      <c r="R1744" s="10"/>
      <c r="S1744" s="10"/>
      <c r="T1744" s="10"/>
    </row>
    <row r="1745" spans="17:20" x14ac:dyDescent="0.35">
      <c r="Q1745" s="10"/>
      <c r="R1745" s="10"/>
      <c r="S1745" s="10"/>
      <c r="T1745" s="10"/>
    </row>
    <row r="1746" spans="17:20" x14ac:dyDescent="0.35">
      <c r="Q1746" s="10"/>
      <c r="R1746" s="10"/>
      <c r="S1746" s="10"/>
      <c r="T1746" s="10"/>
    </row>
    <row r="1747" spans="17:20" x14ac:dyDescent="0.35">
      <c r="Q1747" s="10"/>
      <c r="R1747" s="10"/>
      <c r="S1747" s="10"/>
      <c r="T1747" s="10"/>
    </row>
    <row r="1748" spans="17:20" x14ac:dyDescent="0.35">
      <c r="Q1748" s="10"/>
      <c r="R1748" s="10"/>
      <c r="S1748" s="10"/>
      <c r="T1748" s="10"/>
    </row>
    <row r="1749" spans="17:20" x14ac:dyDescent="0.35">
      <c r="Q1749" s="10"/>
      <c r="R1749" s="10"/>
      <c r="S1749" s="10"/>
      <c r="T1749" s="10"/>
    </row>
    <row r="1750" spans="17:20" x14ac:dyDescent="0.35">
      <c r="Q1750" s="10"/>
      <c r="R1750" s="10"/>
      <c r="S1750" s="10"/>
      <c r="T1750" s="10"/>
    </row>
    <row r="1751" spans="17:20" x14ac:dyDescent="0.35">
      <c r="Q1751" s="10"/>
      <c r="R1751" s="10"/>
      <c r="S1751" s="10"/>
      <c r="T1751" s="10"/>
    </row>
    <row r="1752" spans="17:20" x14ac:dyDescent="0.35">
      <c r="Q1752" s="10"/>
      <c r="R1752" s="10"/>
      <c r="S1752" s="10"/>
      <c r="T1752" s="10"/>
    </row>
    <row r="1753" spans="17:20" x14ac:dyDescent="0.35">
      <c r="Q1753" s="10"/>
      <c r="R1753" s="10"/>
      <c r="S1753" s="10"/>
      <c r="T1753" s="10"/>
    </row>
    <row r="1754" spans="17:20" x14ac:dyDescent="0.35">
      <c r="Q1754" s="10"/>
      <c r="R1754" s="10"/>
      <c r="S1754" s="10"/>
      <c r="T1754" s="10"/>
    </row>
    <row r="1755" spans="17:20" x14ac:dyDescent="0.35">
      <c r="Q1755" s="10"/>
      <c r="R1755" s="10"/>
      <c r="S1755" s="10"/>
      <c r="T1755" s="10"/>
    </row>
    <row r="1756" spans="17:20" x14ac:dyDescent="0.35">
      <c r="Q1756" s="10"/>
      <c r="R1756" s="10"/>
      <c r="S1756" s="10"/>
      <c r="T1756" s="10"/>
    </row>
    <row r="1757" spans="17:20" x14ac:dyDescent="0.35">
      <c r="Q1757" s="10"/>
      <c r="R1757" s="10"/>
      <c r="S1757" s="10"/>
      <c r="T1757" s="10"/>
    </row>
    <row r="1758" spans="17:20" x14ac:dyDescent="0.35">
      <c r="Q1758" s="10"/>
      <c r="R1758" s="10"/>
      <c r="S1758" s="10"/>
      <c r="T1758" s="10"/>
    </row>
    <row r="1759" spans="17:20" x14ac:dyDescent="0.35">
      <c r="Q1759" s="10"/>
      <c r="R1759" s="10"/>
      <c r="S1759" s="10"/>
      <c r="T1759" s="10"/>
    </row>
    <row r="1760" spans="17:20" x14ac:dyDescent="0.35">
      <c r="Q1760" s="10"/>
      <c r="R1760" s="10"/>
      <c r="S1760" s="10"/>
      <c r="T1760" s="10"/>
    </row>
    <row r="1761" spans="17:20" x14ac:dyDescent="0.35">
      <c r="Q1761" s="10"/>
      <c r="R1761" s="10"/>
      <c r="S1761" s="10"/>
      <c r="T1761" s="10"/>
    </row>
    <row r="1762" spans="17:20" x14ac:dyDescent="0.35">
      <c r="Q1762" s="10"/>
      <c r="R1762" s="10"/>
      <c r="S1762" s="10"/>
      <c r="T1762" s="10"/>
    </row>
    <row r="1763" spans="17:20" x14ac:dyDescent="0.35">
      <c r="Q1763" s="10"/>
      <c r="R1763" s="10"/>
      <c r="S1763" s="10"/>
      <c r="T1763" s="10"/>
    </row>
    <row r="1764" spans="17:20" x14ac:dyDescent="0.35">
      <c r="Q1764" s="10"/>
      <c r="R1764" s="10"/>
      <c r="S1764" s="10"/>
      <c r="T1764" s="10"/>
    </row>
    <row r="1765" spans="17:20" x14ac:dyDescent="0.35">
      <c r="Q1765" s="10"/>
      <c r="R1765" s="10"/>
      <c r="S1765" s="10"/>
      <c r="T1765" s="10"/>
    </row>
    <row r="1766" spans="17:20" x14ac:dyDescent="0.35">
      <c r="Q1766" s="10"/>
      <c r="R1766" s="10"/>
      <c r="S1766" s="10"/>
      <c r="T1766" s="10"/>
    </row>
    <row r="1767" spans="17:20" x14ac:dyDescent="0.35">
      <c r="Q1767" s="10"/>
      <c r="R1767" s="10"/>
      <c r="S1767" s="10"/>
      <c r="T1767" s="10"/>
    </row>
    <row r="1768" spans="17:20" x14ac:dyDescent="0.35">
      <c r="Q1768" s="10"/>
      <c r="R1768" s="10"/>
      <c r="S1768" s="10"/>
      <c r="T1768" s="10"/>
    </row>
    <row r="1769" spans="17:20" x14ac:dyDescent="0.35">
      <c r="Q1769" s="10"/>
      <c r="R1769" s="10"/>
      <c r="S1769" s="10"/>
      <c r="T1769" s="10"/>
    </row>
    <row r="1770" spans="17:20" x14ac:dyDescent="0.35">
      <c r="Q1770" s="10"/>
      <c r="R1770" s="10"/>
      <c r="S1770" s="10"/>
      <c r="T1770" s="10"/>
    </row>
    <row r="1771" spans="17:20" x14ac:dyDescent="0.35">
      <c r="Q1771" s="10"/>
      <c r="R1771" s="10"/>
      <c r="S1771" s="10"/>
      <c r="T1771" s="10"/>
    </row>
    <row r="1772" spans="17:20" x14ac:dyDescent="0.35">
      <c r="Q1772" s="10"/>
      <c r="R1772" s="10"/>
      <c r="S1772" s="10"/>
      <c r="T1772" s="10"/>
    </row>
    <row r="1773" spans="17:20" x14ac:dyDescent="0.35">
      <c r="Q1773" s="10"/>
      <c r="R1773" s="10"/>
      <c r="S1773" s="10"/>
      <c r="T1773" s="10"/>
    </row>
    <row r="1774" spans="17:20" x14ac:dyDescent="0.35">
      <c r="Q1774" s="10"/>
      <c r="R1774" s="10"/>
      <c r="S1774" s="10"/>
      <c r="T1774" s="10"/>
    </row>
    <row r="1775" spans="17:20" x14ac:dyDescent="0.35">
      <c r="Q1775" s="10"/>
      <c r="R1775" s="10"/>
      <c r="S1775" s="10"/>
      <c r="T1775" s="10"/>
    </row>
    <row r="1776" spans="17:20" x14ac:dyDescent="0.35">
      <c r="Q1776" s="10"/>
      <c r="R1776" s="10"/>
      <c r="S1776" s="10"/>
      <c r="T1776" s="10"/>
    </row>
    <row r="1777" spans="17:20" x14ac:dyDescent="0.35">
      <c r="Q1777" s="10"/>
      <c r="R1777" s="10"/>
      <c r="S1777" s="10"/>
      <c r="T1777" s="10"/>
    </row>
    <row r="1778" spans="17:20" x14ac:dyDescent="0.35">
      <c r="Q1778" s="10"/>
      <c r="R1778" s="10"/>
      <c r="S1778" s="10"/>
      <c r="T1778" s="10"/>
    </row>
    <row r="1779" spans="17:20" x14ac:dyDescent="0.35">
      <c r="Q1779" s="10"/>
      <c r="R1779" s="10"/>
      <c r="S1779" s="10"/>
      <c r="T1779" s="10"/>
    </row>
    <row r="1780" spans="17:20" x14ac:dyDescent="0.35">
      <c r="Q1780" s="10"/>
      <c r="R1780" s="10"/>
      <c r="S1780" s="10"/>
      <c r="T1780" s="10"/>
    </row>
    <row r="1781" spans="17:20" x14ac:dyDescent="0.35">
      <c r="Q1781" s="10"/>
      <c r="R1781" s="10"/>
      <c r="S1781" s="10"/>
      <c r="T1781" s="10"/>
    </row>
    <row r="1782" spans="17:20" x14ac:dyDescent="0.35">
      <c r="Q1782" s="10"/>
      <c r="R1782" s="10"/>
      <c r="S1782" s="10"/>
      <c r="T1782" s="10"/>
    </row>
    <row r="1783" spans="17:20" x14ac:dyDescent="0.35">
      <c r="Q1783" s="10"/>
      <c r="R1783" s="10"/>
      <c r="S1783" s="10"/>
      <c r="T1783" s="10"/>
    </row>
    <row r="1784" spans="17:20" x14ac:dyDescent="0.35">
      <c r="Q1784" s="10"/>
      <c r="R1784" s="10"/>
      <c r="S1784" s="10"/>
      <c r="T1784" s="10"/>
    </row>
    <row r="1785" spans="17:20" x14ac:dyDescent="0.35">
      <c r="Q1785" s="10"/>
      <c r="R1785" s="10"/>
      <c r="S1785" s="10"/>
      <c r="T1785" s="10"/>
    </row>
    <row r="1786" spans="17:20" x14ac:dyDescent="0.35">
      <c r="Q1786" s="10"/>
      <c r="R1786" s="10"/>
      <c r="S1786" s="10"/>
      <c r="T1786" s="10"/>
    </row>
    <row r="1787" spans="17:20" x14ac:dyDescent="0.35">
      <c r="Q1787" s="10"/>
      <c r="R1787" s="10"/>
      <c r="S1787" s="10"/>
      <c r="T1787" s="10"/>
    </row>
    <row r="1788" spans="17:20" x14ac:dyDescent="0.35">
      <c r="Q1788" s="10"/>
      <c r="R1788" s="10"/>
      <c r="S1788" s="10"/>
      <c r="T1788" s="10"/>
    </row>
    <row r="1789" spans="17:20" x14ac:dyDescent="0.35">
      <c r="Q1789" s="10"/>
      <c r="R1789" s="10"/>
      <c r="S1789" s="10"/>
      <c r="T1789" s="10"/>
    </row>
    <row r="1790" spans="17:20" x14ac:dyDescent="0.35">
      <c r="Q1790" s="10"/>
      <c r="R1790" s="10"/>
      <c r="S1790" s="10"/>
      <c r="T1790" s="10"/>
    </row>
    <row r="1791" spans="17:20" x14ac:dyDescent="0.35">
      <c r="Q1791" s="10"/>
      <c r="R1791" s="10"/>
      <c r="S1791" s="10"/>
      <c r="T1791" s="10"/>
    </row>
    <row r="1792" spans="17:20" x14ac:dyDescent="0.35">
      <c r="Q1792" s="10"/>
      <c r="R1792" s="10"/>
      <c r="S1792" s="10"/>
      <c r="T1792" s="10"/>
    </row>
    <row r="1793" spans="17:20" x14ac:dyDescent="0.35">
      <c r="Q1793" s="10"/>
      <c r="R1793" s="10"/>
      <c r="S1793" s="10"/>
      <c r="T1793" s="10"/>
    </row>
    <row r="1794" spans="17:20" x14ac:dyDescent="0.35">
      <c r="Q1794" s="10"/>
      <c r="R1794" s="10"/>
      <c r="S1794" s="10"/>
      <c r="T1794" s="10"/>
    </row>
    <row r="1795" spans="17:20" x14ac:dyDescent="0.35">
      <c r="Q1795" s="10"/>
      <c r="R1795" s="10"/>
      <c r="S1795" s="10"/>
      <c r="T1795" s="10"/>
    </row>
    <row r="1796" spans="17:20" x14ac:dyDescent="0.35">
      <c r="Q1796" s="10"/>
      <c r="R1796" s="10"/>
      <c r="S1796" s="10"/>
      <c r="T1796" s="10"/>
    </row>
    <row r="1797" spans="17:20" x14ac:dyDescent="0.35">
      <c r="Q1797" s="10"/>
      <c r="R1797" s="10"/>
      <c r="S1797" s="10"/>
      <c r="T1797" s="10"/>
    </row>
    <row r="1798" spans="17:20" x14ac:dyDescent="0.35">
      <c r="Q1798" s="10"/>
      <c r="R1798" s="10"/>
      <c r="S1798" s="10"/>
      <c r="T1798" s="10"/>
    </row>
    <row r="1799" spans="17:20" x14ac:dyDescent="0.35">
      <c r="Q1799" s="10"/>
      <c r="R1799" s="10"/>
      <c r="S1799" s="10"/>
      <c r="T1799" s="10"/>
    </row>
    <row r="1800" spans="17:20" x14ac:dyDescent="0.35">
      <c r="Q1800" s="10"/>
      <c r="R1800" s="10"/>
      <c r="S1800" s="10"/>
      <c r="T1800" s="10"/>
    </row>
    <row r="1801" spans="17:20" x14ac:dyDescent="0.35">
      <c r="Q1801" s="10"/>
      <c r="R1801" s="10"/>
      <c r="S1801" s="10"/>
      <c r="T1801" s="10"/>
    </row>
    <row r="1802" spans="17:20" x14ac:dyDescent="0.35">
      <c r="Q1802" s="10"/>
      <c r="R1802" s="10"/>
      <c r="S1802" s="10"/>
      <c r="T1802" s="10"/>
    </row>
    <row r="1803" spans="17:20" x14ac:dyDescent="0.35">
      <c r="Q1803" s="10"/>
      <c r="R1803" s="10"/>
      <c r="S1803" s="10"/>
      <c r="T1803" s="10"/>
    </row>
    <row r="1804" spans="17:20" x14ac:dyDescent="0.35">
      <c r="Q1804" s="10"/>
      <c r="R1804" s="10"/>
      <c r="S1804" s="10"/>
      <c r="T1804" s="10"/>
    </row>
    <row r="1805" spans="17:20" x14ac:dyDescent="0.35">
      <c r="Q1805" s="10"/>
      <c r="R1805" s="10"/>
      <c r="S1805" s="10"/>
      <c r="T1805" s="10"/>
    </row>
    <row r="1806" spans="17:20" x14ac:dyDescent="0.35">
      <c r="Q1806" s="10"/>
      <c r="R1806" s="10"/>
      <c r="S1806" s="10"/>
      <c r="T1806" s="10"/>
    </row>
    <row r="1807" spans="17:20" x14ac:dyDescent="0.35">
      <c r="Q1807" s="10"/>
      <c r="R1807" s="10"/>
      <c r="S1807" s="10"/>
      <c r="T1807" s="10"/>
    </row>
    <row r="1808" spans="17:20" x14ac:dyDescent="0.35">
      <c r="Q1808" s="10"/>
      <c r="R1808" s="10"/>
      <c r="S1808" s="10"/>
      <c r="T1808" s="10"/>
    </row>
    <row r="1809" spans="17:20" x14ac:dyDescent="0.35">
      <c r="Q1809" s="10"/>
      <c r="R1809" s="10"/>
      <c r="S1809" s="10"/>
      <c r="T1809" s="10"/>
    </row>
    <row r="1810" spans="17:20" x14ac:dyDescent="0.35">
      <c r="Q1810" s="10"/>
      <c r="R1810" s="10"/>
      <c r="S1810" s="10"/>
      <c r="T1810" s="10"/>
    </row>
    <row r="1811" spans="17:20" x14ac:dyDescent="0.35">
      <c r="Q1811" s="10"/>
      <c r="R1811" s="10"/>
      <c r="S1811" s="10"/>
      <c r="T1811" s="10"/>
    </row>
    <row r="1812" spans="17:20" x14ac:dyDescent="0.35">
      <c r="Q1812" s="10"/>
      <c r="R1812" s="10"/>
      <c r="S1812" s="10"/>
      <c r="T1812" s="10"/>
    </row>
    <row r="1813" spans="17:20" x14ac:dyDescent="0.35">
      <c r="Q1813" s="10"/>
      <c r="R1813" s="10"/>
      <c r="S1813" s="10"/>
      <c r="T1813" s="10"/>
    </row>
    <row r="1814" spans="17:20" x14ac:dyDescent="0.35">
      <c r="Q1814" s="10"/>
      <c r="R1814" s="10"/>
      <c r="S1814" s="10"/>
      <c r="T1814" s="10"/>
    </row>
    <row r="1815" spans="17:20" x14ac:dyDescent="0.35">
      <c r="Q1815" s="10"/>
      <c r="R1815" s="10"/>
      <c r="S1815" s="10"/>
      <c r="T1815" s="10"/>
    </row>
    <row r="1816" spans="17:20" x14ac:dyDescent="0.35">
      <c r="Q1816" s="10"/>
      <c r="R1816" s="10"/>
      <c r="S1816" s="10"/>
      <c r="T1816" s="10"/>
    </row>
    <row r="1817" spans="17:20" x14ac:dyDescent="0.35">
      <c r="Q1817" s="10"/>
      <c r="R1817" s="10"/>
      <c r="S1817" s="10"/>
      <c r="T1817" s="10"/>
    </row>
    <row r="1818" spans="17:20" x14ac:dyDescent="0.35">
      <c r="Q1818" s="10"/>
      <c r="R1818" s="10"/>
      <c r="S1818" s="10"/>
      <c r="T1818" s="10"/>
    </row>
    <row r="1819" spans="17:20" x14ac:dyDescent="0.35">
      <c r="Q1819" s="10"/>
      <c r="R1819" s="10"/>
      <c r="S1819" s="10"/>
      <c r="T1819" s="10"/>
    </row>
    <row r="1820" spans="17:20" x14ac:dyDescent="0.35">
      <c r="Q1820" s="10"/>
      <c r="R1820" s="10"/>
      <c r="S1820" s="10"/>
      <c r="T1820" s="10"/>
    </row>
    <row r="1821" spans="17:20" x14ac:dyDescent="0.35">
      <c r="Q1821" s="10"/>
      <c r="R1821" s="10"/>
      <c r="S1821" s="10"/>
      <c r="T1821" s="10"/>
    </row>
    <row r="1822" spans="17:20" x14ac:dyDescent="0.35">
      <c r="Q1822" s="10"/>
      <c r="R1822" s="10"/>
      <c r="S1822" s="10"/>
      <c r="T1822" s="10"/>
    </row>
    <row r="1823" spans="17:20" x14ac:dyDescent="0.35">
      <c r="Q1823" s="10"/>
      <c r="R1823" s="10"/>
      <c r="S1823" s="10"/>
      <c r="T1823" s="10"/>
    </row>
    <row r="1824" spans="17:20" x14ac:dyDescent="0.35">
      <c r="Q1824" s="10"/>
      <c r="R1824" s="10"/>
      <c r="S1824" s="10"/>
      <c r="T1824" s="10"/>
    </row>
    <row r="1825" spans="17:20" x14ac:dyDescent="0.35">
      <c r="Q1825" s="10"/>
      <c r="R1825" s="10"/>
      <c r="S1825" s="10"/>
      <c r="T1825" s="10"/>
    </row>
    <row r="1826" spans="17:20" x14ac:dyDescent="0.35">
      <c r="Q1826" s="10"/>
      <c r="R1826" s="10"/>
      <c r="S1826" s="10"/>
      <c r="T1826" s="10"/>
    </row>
    <row r="1827" spans="17:20" x14ac:dyDescent="0.35">
      <c r="Q1827" s="10"/>
      <c r="R1827" s="10"/>
      <c r="S1827" s="10"/>
      <c r="T1827" s="10"/>
    </row>
    <row r="1828" spans="17:20" x14ac:dyDescent="0.35">
      <c r="Q1828" s="10"/>
      <c r="R1828" s="10"/>
      <c r="S1828" s="10"/>
      <c r="T1828" s="10"/>
    </row>
    <row r="1829" spans="17:20" x14ac:dyDescent="0.35">
      <c r="Q1829" s="10"/>
      <c r="R1829" s="10"/>
      <c r="S1829" s="10"/>
      <c r="T1829" s="10"/>
    </row>
    <row r="1830" spans="17:20" x14ac:dyDescent="0.35">
      <c r="Q1830" s="10"/>
      <c r="R1830" s="10"/>
      <c r="S1830" s="10"/>
      <c r="T1830" s="10"/>
    </row>
    <row r="1831" spans="17:20" x14ac:dyDescent="0.35">
      <c r="Q1831" s="10"/>
      <c r="R1831" s="10"/>
      <c r="S1831" s="10"/>
      <c r="T1831" s="10"/>
    </row>
    <row r="1832" spans="17:20" x14ac:dyDescent="0.35">
      <c r="Q1832" s="10"/>
      <c r="R1832" s="10"/>
      <c r="S1832" s="10"/>
      <c r="T1832" s="10"/>
    </row>
    <row r="1833" spans="17:20" x14ac:dyDescent="0.35">
      <c r="Q1833" s="10"/>
      <c r="R1833" s="10"/>
      <c r="S1833" s="10"/>
      <c r="T1833" s="10"/>
    </row>
    <row r="1834" spans="17:20" x14ac:dyDescent="0.35">
      <c r="Q1834" s="10"/>
      <c r="R1834" s="10"/>
      <c r="S1834" s="10"/>
      <c r="T1834" s="10"/>
    </row>
    <row r="1835" spans="17:20" x14ac:dyDescent="0.35">
      <c r="Q1835" s="10"/>
      <c r="R1835" s="10"/>
      <c r="S1835" s="10"/>
      <c r="T1835" s="10"/>
    </row>
    <row r="1836" spans="17:20" x14ac:dyDescent="0.35">
      <c r="Q1836" s="10"/>
      <c r="R1836" s="10"/>
      <c r="S1836" s="10"/>
      <c r="T1836" s="10"/>
    </row>
    <row r="1837" spans="17:20" x14ac:dyDescent="0.35">
      <c r="Q1837" s="10"/>
      <c r="R1837" s="10"/>
      <c r="S1837" s="10"/>
      <c r="T1837" s="10"/>
    </row>
    <row r="1838" spans="17:20" x14ac:dyDescent="0.35">
      <c r="Q1838" s="10"/>
      <c r="R1838" s="10"/>
      <c r="S1838" s="10"/>
      <c r="T1838" s="10"/>
    </row>
    <row r="1839" spans="17:20" x14ac:dyDescent="0.35">
      <c r="Q1839" s="10"/>
      <c r="R1839" s="10"/>
      <c r="S1839" s="10"/>
      <c r="T1839" s="10"/>
    </row>
    <row r="1840" spans="17:20" x14ac:dyDescent="0.35">
      <c r="Q1840" s="10"/>
      <c r="R1840" s="10"/>
      <c r="S1840" s="10"/>
      <c r="T1840" s="10"/>
    </row>
    <row r="1841" spans="17:20" x14ac:dyDescent="0.35">
      <c r="Q1841" s="10"/>
      <c r="R1841" s="10"/>
      <c r="S1841" s="10"/>
      <c r="T1841" s="10"/>
    </row>
    <row r="1842" spans="17:20" x14ac:dyDescent="0.35">
      <c r="Q1842" s="10"/>
      <c r="R1842" s="10"/>
      <c r="S1842" s="10"/>
      <c r="T1842" s="10"/>
    </row>
    <row r="1843" spans="17:20" x14ac:dyDescent="0.35">
      <c r="Q1843" s="10"/>
      <c r="R1843" s="10"/>
      <c r="S1843" s="10"/>
      <c r="T1843" s="10"/>
    </row>
    <row r="1844" spans="17:20" x14ac:dyDescent="0.35">
      <c r="Q1844" s="10"/>
      <c r="R1844" s="10"/>
      <c r="S1844" s="10"/>
      <c r="T1844" s="10"/>
    </row>
    <row r="1845" spans="17:20" x14ac:dyDescent="0.35">
      <c r="Q1845" s="10"/>
      <c r="R1845" s="10"/>
      <c r="S1845" s="10"/>
      <c r="T1845" s="10"/>
    </row>
    <row r="1846" spans="17:20" x14ac:dyDescent="0.35">
      <c r="Q1846" s="10"/>
      <c r="R1846" s="10"/>
      <c r="S1846" s="10"/>
      <c r="T1846" s="10"/>
    </row>
    <row r="1847" spans="17:20" x14ac:dyDescent="0.35">
      <c r="Q1847" s="10"/>
      <c r="R1847" s="10"/>
      <c r="S1847" s="10"/>
      <c r="T1847" s="10"/>
    </row>
    <row r="1848" spans="17:20" x14ac:dyDescent="0.35">
      <c r="Q1848" s="10"/>
      <c r="R1848" s="10"/>
      <c r="S1848" s="10"/>
      <c r="T1848" s="10"/>
    </row>
    <row r="1849" spans="17:20" x14ac:dyDescent="0.35">
      <c r="Q1849" s="10"/>
      <c r="R1849" s="10"/>
      <c r="S1849" s="10"/>
      <c r="T1849" s="10"/>
    </row>
    <row r="1850" spans="17:20" x14ac:dyDescent="0.35">
      <c r="Q1850" s="10"/>
      <c r="R1850" s="10"/>
      <c r="S1850" s="10"/>
      <c r="T1850" s="10"/>
    </row>
    <row r="1851" spans="17:20" x14ac:dyDescent="0.35">
      <c r="Q1851" s="10"/>
      <c r="R1851" s="10"/>
      <c r="S1851" s="10"/>
      <c r="T1851" s="10"/>
    </row>
    <row r="1852" spans="17:20" x14ac:dyDescent="0.35">
      <c r="Q1852" s="10"/>
      <c r="R1852" s="10"/>
      <c r="S1852" s="10"/>
      <c r="T1852" s="10"/>
    </row>
    <row r="1853" spans="17:20" x14ac:dyDescent="0.35">
      <c r="Q1853" s="10"/>
      <c r="R1853" s="10"/>
      <c r="S1853" s="10"/>
      <c r="T1853" s="10"/>
    </row>
    <row r="1854" spans="17:20" x14ac:dyDescent="0.35">
      <c r="Q1854" s="10"/>
      <c r="R1854" s="10"/>
      <c r="S1854" s="10"/>
      <c r="T1854" s="10"/>
    </row>
    <row r="1855" spans="17:20" x14ac:dyDescent="0.35">
      <c r="Q1855" s="10"/>
      <c r="R1855" s="10"/>
      <c r="S1855" s="10"/>
      <c r="T1855" s="10"/>
    </row>
    <row r="1856" spans="17:20" x14ac:dyDescent="0.35">
      <c r="Q1856" s="10"/>
      <c r="R1856" s="10"/>
      <c r="S1856" s="10"/>
      <c r="T1856" s="10"/>
    </row>
    <row r="1857" spans="17:20" x14ac:dyDescent="0.35">
      <c r="Q1857" s="10"/>
      <c r="R1857" s="10"/>
      <c r="S1857" s="10"/>
      <c r="T1857" s="10"/>
    </row>
    <row r="1858" spans="17:20" x14ac:dyDescent="0.35">
      <c r="Q1858" s="10"/>
      <c r="R1858" s="10"/>
      <c r="S1858" s="10"/>
      <c r="T1858" s="10"/>
    </row>
    <row r="1859" spans="17:20" x14ac:dyDescent="0.35">
      <c r="Q1859" s="10"/>
      <c r="R1859" s="10"/>
      <c r="S1859" s="10"/>
      <c r="T1859" s="10"/>
    </row>
    <row r="1860" spans="17:20" x14ac:dyDescent="0.35">
      <c r="Q1860" s="10"/>
      <c r="R1860" s="10"/>
      <c r="S1860" s="10"/>
      <c r="T1860" s="10"/>
    </row>
    <row r="1861" spans="17:20" x14ac:dyDescent="0.35">
      <c r="Q1861" s="10"/>
      <c r="R1861" s="10"/>
      <c r="S1861" s="10"/>
      <c r="T1861" s="10"/>
    </row>
    <row r="1862" spans="17:20" x14ac:dyDescent="0.35">
      <c r="Q1862" s="10"/>
      <c r="R1862" s="10"/>
      <c r="S1862" s="10"/>
      <c r="T1862" s="10"/>
    </row>
    <row r="1863" spans="17:20" x14ac:dyDescent="0.35">
      <c r="Q1863" s="10"/>
      <c r="R1863" s="10"/>
      <c r="S1863" s="10"/>
      <c r="T1863" s="10"/>
    </row>
    <row r="1864" spans="17:20" x14ac:dyDescent="0.35">
      <c r="Q1864" s="10"/>
      <c r="R1864" s="10"/>
      <c r="S1864" s="10"/>
      <c r="T1864" s="10"/>
    </row>
    <row r="1865" spans="17:20" x14ac:dyDescent="0.35">
      <c r="Q1865" s="10"/>
      <c r="R1865" s="10"/>
      <c r="S1865" s="10"/>
      <c r="T1865" s="10"/>
    </row>
    <row r="1866" spans="17:20" x14ac:dyDescent="0.35">
      <c r="Q1866" s="10"/>
      <c r="R1866" s="10"/>
      <c r="S1866" s="10"/>
      <c r="T1866" s="10"/>
    </row>
    <row r="1867" spans="17:20" x14ac:dyDescent="0.35">
      <c r="Q1867" s="10"/>
      <c r="R1867" s="10"/>
      <c r="S1867" s="10"/>
      <c r="T1867" s="10"/>
    </row>
    <row r="1868" spans="17:20" x14ac:dyDescent="0.35">
      <c r="Q1868" s="10"/>
      <c r="R1868" s="10"/>
      <c r="S1868" s="10"/>
      <c r="T1868" s="10"/>
    </row>
    <row r="1869" spans="17:20" x14ac:dyDescent="0.35">
      <c r="Q1869" s="10"/>
      <c r="R1869" s="10"/>
      <c r="S1869" s="10"/>
      <c r="T1869" s="10"/>
    </row>
    <row r="1870" spans="17:20" x14ac:dyDescent="0.35">
      <c r="Q1870" s="10"/>
      <c r="R1870" s="10"/>
      <c r="S1870" s="10"/>
      <c r="T1870" s="10"/>
    </row>
    <row r="1871" spans="17:20" x14ac:dyDescent="0.35">
      <c r="Q1871" s="10"/>
      <c r="R1871" s="10"/>
      <c r="S1871" s="10"/>
      <c r="T1871" s="10"/>
    </row>
    <row r="1872" spans="17:20" x14ac:dyDescent="0.35">
      <c r="Q1872" s="10"/>
      <c r="R1872" s="10"/>
      <c r="S1872" s="10"/>
      <c r="T1872" s="10"/>
    </row>
    <row r="1873" spans="17:20" x14ac:dyDescent="0.35">
      <c r="Q1873" s="10"/>
      <c r="R1873" s="10"/>
      <c r="S1873" s="10"/>
      <c r="T1873" s="10"/>
    </row>
    <row r="1874" spans="17:20" x14ac:dyDescent="0.35">
      <c r="Q1874" s="10"/>
      <c r="R1874" s="10"/>
      <c r="S1874" s="10"/>
      <c r="T1874" s="10"/>
    </row>
    <row r="1875" spans="17:20" x14ac:dyDescent="0.35">
      <c r="Q1875" s="10"/>
      <c r="R1875" s="10"/>
      <c r="S1875" s="10"/>
      <c r="T1875" s="10"/>
    </row>
    <row r="1876" spans="17:20" x14ac:dyDescent="0.35">
      <c r="Q1876" s="10"/>
      <c r="R1876" s="10"/>
      <c r="S1876" s="10"/>
      <c r="T1876" s="10"/>
    </row>
    <row r="1877" spans="17:20" x14ac:dyDescent="0.35">
      <c r="Q1877" s="10"/>
      <c r="R1877" s="10"/>
      <c r="S1877" s="10"/>
      <c r="T1877" s="10"/>
    </row>
    <row r="1878" spans="17:20" x14ac:dyDescent="0.35">
      <c r="Q1878" s="10"/>
      <c r="R1878" s="10"/>
      <c r="S1878" s="10"/>
      <c r="T1878" s="10"/>
    </row>
    <row r="1879" spans="17:20" x14ac:dyDescent="0.35">
      <c r="Q1879" s="10"/>
      <c r="R1879" s="10"/>
      <c r="S1879" s="10"/>
      <c r="T1879" s="10"/>
    </row>
    <row r="1880" spans="17:20" x14ac:dyDescent="0.35">
      <c r="Q1880" s="10"/>
      <c r="R1880" s="10"/>
      <c r="S1880" s="10"/>
      <c r="T1880" s="10"/>
    </row>
    <row r="1881" spans="17:20" x14ac:dyDescent="0.35">
      <c r="Q1881" s="10"/>
      <c r="R1881" s="10"/>
      <c r="S1881" s="10"/>
      <c r="T1881" s="10"/>
    </row>
    <row r="1882" spans="17:20" x14ac:dyDescent="0.35">
      <c r="Q1882" s="10"/>
      <c r="R1882" s="10"/>
      <c r="S1882" s="10"/>
      <c r="T1882" s="10"/>
    </row>
    <row r="1883" spans="17:20" x14ac:dyDescent="0.35">
      <c r="Q1883" s="10"/>
      <c r="R1883" s="10"/>
      <c r="S1883" s="10"/>
      <c r="T1883" s="10"/>
    </row>
    <row r="1884" spans="17:20" x14ac:dyDescent="0.35">
      <c r="Q1884" s="10"/>
      <c r="R1884" s="10"/>
      <c r="S1884" s="10"/>
      <c r="T1884" s="10"/>
    </row>
    <row r="1885" spans="17:20" x14ac:dyDescent="0.35">
      <c r="Q1885" s="10"/>
      <c r="R1885" s="10"/>
      <c r="S1885" s="10"/>
      <c r="T1885" s="10"/>
    </row>
    <row r="1886" spans="17:20" x14ac:dyDescent="0.35">
      <c r="Q1886" s="10"/>
      <c r="R1886" s="10"/>
      <c r="S1886" s="10"/>
      <c r="T1886" s="10"/>
    </row>
    <row r="1887" spans="17:20" x14ac:dyDescent="0.35">
      <c r="Q1887" s="10"/>
      <c r="R1887" s="10"/>
      <c r="S1887" s="10"/>
      <c r="T1887" s="10"/>
    </row>
    <row r="1888" spans="17:20" x14ac:dyDescent="0.35">
      <c r="Q1888" s="10"/>
      <c r="R1888" s="10"/>
      <c r="S1888" s="10"/>
      <c r="T1888" s="10"/>
    </row>
    <row r="1889" spans="17:20" x14ac:dyDescent="0.35">
      <c r="Q1889" s="10"/>
      <c r="R1889" s="10"/>
      <c r="S1889" s="10"/>
      <c r="T1889" s="10"/>
    </row>
    <row r="1890" spans="17:20" x14ac:dyDescent="0.35">
      <c r="Q1890" s="10"/>
      <c r="R1890" s="10"/>
      <c r="S1890" s="10"/>
      <c r="T1890" s="10"/>
    </row>
    <row r="1891" spans="17:20" x14ac:dyDescent="0.35">
      <c r="Q1891" s="10"/>
      <c r="R1891" s="10"/>
      <c r="S1891" s="10"/>
      <c r="T1891" s="10"/>
    </row>
    <row r="1892" spans="17:20" x14ac:dyDescent="0.35">
      <c r="Q1892" s="10"/>
      <c r="R1892" s="10"/>
      <c r="S1892" s="10"/>
      <c r="T1892" s="10"/>
    </row>
    <row r="1893" spans="17:20" x14ac:dyDescent="0.35">
      <c r="Q1893" s="10"/>
      <c r="R1893" s="10"/>
      <c r="S1893" s="10"/>
      <c r="T1893" s="10"/>
    </row>
    <row r="1894" spans="17:20" x14ac:dyDescent="0.35">
      <c r="Q1894" s="10"/>
      <c r="R1894" s="10"/>
      <c r="S1894" s="10"/>
      <c r="T1894" s="10"/>
    </row>
    <row r="1895" spans="17:20" x14ac:dyDescent="0.35">
      <c r="Q1895" s="10"/>
      <c r="R1895" s="10"/>
      <c r="S1895" s="10"/>
      <c r="T1895" s="10"/>
    </row>
    <row r="1896" spans="17:20" x14ac:dyDescent="0.35">
      <c r="Q1896" s="10"/>
      <c r="R1896" s="10"/>
      <c r="S1896" s="10"/>
      <c r="T1896" s="10"/>
    </row>
    <row r="1897" spans="17:20" x14ac:dyDescent="0.35">
      <c r="Q1897" s="10"/>
      <c r="R1897" s="10"/>
      <c r="S1897" s="10"/>
      <c r="T1897" s="10"/>
    </row>
    <row r="1898" spans="17:20" x14ac:dyDescent="0.35">
      <c r="Q1898" s="10"/>
      <c r="R1898" s="10"/>
      <c r="S1898" s="10"/>
      <c r="T1898" s="10"/>
    </row>
    <row r="1899" spans="17:20" x14ac:dyDescent="0.35">
      <c r="Q1899" s="10"/>
      <c r="R1899" s="10"/>
      <c r="S1899" s="10"/>
      <c r="T1899" s="10"/>
    </row>
    <row r="1900" spans="17:20" x14ac:dyDescent="0.35">
      <c r="Q1900" s="10"/>
      <c r="R1900" s="10"/>
      <c r="S1900" s="10"/>
      <c r="T1900" s="10"/>
    </row>
    <row r="1901" spans="17:20" x14ac:dyDescent="0.35">
      <c r="Q1901" s="10"/>
      <c r="R1901" s="10"/>
      <c r="S1901" s="10"/>
      <c r="T1901" s="10"/>
    </row>
    <row r="1902" spans="17:20" x14ac:dyDescent="0.35">
      <c r="Q1902" s="10"/>
      <c r="R1902" s="10"/>
      <c r="S1902" s="10"/>
      <c r="T1902" s="10"/>
    </row>
    <row r="1903" spans="17:20" x14ac:dyDescent="0.35">
      <c r="Q1903" s="10"/>
      <c r="R1903" s="10"/>
      <c r="S1903" s="10"/>
      <c r="T1903" s="10"/>
    </row>
    <row r="1904" spans="17:20" x14ac:dyDescent="0.35">
      <c r="Q1904" s="10"/>
      <c r="R1904" s="10"/>
      <c r="S1904" s="10"/>
      <c r="T1904" s="10"/>
    </row>
    <row r="1905" spans="17:20" x14ac:dyDescent="0.35">
      <c r="Q1905" s="10"/>
      <c r="R1905" s="10"/>
      <c r="S1905" s="10"/>
      <c r="T1905" s="10"/>
    </row>
    <row r="1906" spans="17:20" x14ac:dyDescent="0.35">
      <c r="Q1906" s="10"/>
      <c r="R1906" s="10"/>
      <c r="S1906" s="10"/>
      <c r="T1906" s="10"/>
    </row>
    <row r="1907" spans="17:20" x14ac:dyDescent="0.35">
      <c r="Q1907" s="10"/>
      <c r="R1907" s="10"/>
      <c r="S1907" s="10"/>
      <c r="T1907" s="10"/>
    </row>
    <row r="1908" spans="17:20" x14ac:dyDescent="0.35">
      <c r="Q1908" s="10"/>
      <c r="R1908" s="10"/>
      <c r="S1908" s="10"/>
      <c r="T1908" s="10"/>
    </row>
    <row r="1909" spans="17:20" x14ac:dyDescent="0.35">
      <c r="Q1909" s="10"/>
      <c r="R1909" s="10"/>
      <c r="S1909" s="10"/>
      <c r="T1909" s="10"/>
    </row>
    <row r="1910" spans="17:20" x14ac:dyDescent="0.35">
      <c r="Q1910" s="10"/>
      <c r="R1910" s="10"/>
      <c r="S1910" s="10"/>
      <c r="T1910" s="10"/>
    </row>
    <row r="1911" spans="17:20" x14ac:dyDescent="0.35">
      <c r="Q1911" s="10"/>
      <c r="R1911" s="10"/>
      <c r="S1911" s="10"/>
      <c r="T1911" s="10"/>
    </row>
    <row r="1912" spans="17:20" x14ac:dyDescent="0.35">
      <c r="Q1912" s="10"/>
      <c r="R1912" s="10"/>
      <c r="S1912" s="10"/>
      <c r="T1912" s="10"/>
    </row>
    <row r="1913" spans="17:20" x14ac:dyDescent="0.35">
      <c r="Q1913" s="10"/>
      <c r="R1913" s="10"/>
      <c r="S1913" s="10"/>
      <c r="T1913" s="10"/>
    </row>
    <row r="1914" spans="17:20" x14ac:dyDescent="0.35">
      <c r="Q1914" s="10"/>
      <c r="R1914" s="10"/>
      <c r="S1914" s="10"/>
      <c r="T1914" s="10"/>
    </row>
    <row r="1915" spans="17:20" x14ac:dyDescent="0.35">
      <c r="Q1915" s="10"/>
      <c r="R1915" s="10"/>
      <c r="S1915" s="10"/>
      <c r="T1915" s="10"/>
    </row>
    <row r="1916" spans="17:20" x14ac:dyDescent="0.35">
      <c r="Q1916" s="10"/>
      <c r="R1916" s="10"/>
      <c r="S1916" s="10"/>
      <c r="T1916" s="10"/>
    </row>
    <row r="1917" spans="17:20" x14ac:dyDescent="0.35">
      <c r="Q1917" s="10"/>
      <c r="R1917" s="10"/>
      <c r="S1917" s="10"/>
      <c r="T1917" s="10"/>
    </row>
    <row r="1918" spans="17:20" x14ac:dyDescent="0.35">
      <c r="Q1918" s="10"/>
      <c r="R1918" s="10"/>
      <c r="S1918" s="10"/>
      <c r="T1918" s="10"/>
    </row>
    <row r="1919" spans="17:20" x14ac:dyDescent="0.35">
      <c r="Q1919" s="10"/>
      <c r="R1919" s="10"/>
      <c r="S1919" s="10"/>
      <c r="T1919" s="10"/>
    </row>
    <row r="1920" spans="17:20" x14ac:dyDescent="0.35">
      <c r="Q1920" s="10"/>
      <c r="R1920" s="10"/>
      <c r="S1920" s="10"/>
      <c r="T1920" s="10"/>
    </row>
    <row r="1921" spans="17:20" x14ac:dyDescent="0.35">
      <c r="Q1921" s="10"/>
      <c r="R1921" s="10"/>
      <c r="S1921" s="10"/>
      <c r="T1921" s="10"/>
    </row>
    <row r="1922" spans="17:20" x14ac:dyDescent="0.35">
      <c r="Q1922" s="10"/>
      <c r="R1922" s="10"/>
      <c r="S1922" s="10"/>
      <c r="T1922" s="10"/>
    </row>
    <row r="1923" spans="17:20" x14ac:dyDescent="0.35">
      <c r="Q1923" s="10"/>
      <c r="R1923" s="10"/>
      <c r="S1923" s="10"/>
      <c r="T1923" s="10"/>
    </row>
    <row r="1924" spans="17:20" x14ac:dyDescent="0.35">
      <c r="Q1924" s="10"/>
      <c r="R1924" s="10"/>
      <c r="S1924" s="10"/>
      <c r="T1924" s="10"/>
    </row>
    <row r="1925" spans="17:20" x14ac:dyDescent="0.35">
      <c r="Q1925" s="10"/>
      <c r="R1925" s="10"/>
      <c r="S1925" s="10"/>
      <c r="T1925" s="10"/>
    </row>
    <row r="1926" spans="17:20" x14ac:dyDescent="0.35">
      <c r="Q1926" s="10"/>
      <c r="R1926" s="10"/>
      <c r="S1926" s="10"/>
      <c r="T1926" s="10"/>
    </row>
    <row r="1927" spans="17:20" x14ac:dyDescent="0.35">
      <c r="Q1927" s="10"/>
      <c r="R1927" s="10"/>
      <c r="S1927" s="10"/>
      <c r="T1927" s="10"/>
    </row>
    <row r="1928" spans="17:20" x14ac:dyDescent="0.35">
      <c r="Q1928" s="10"/>
      <c r="R1928" s="10"/>
      <c r="S1928" s="10"/>
      <c r="T1928" s="10"/>
    </row>
    <row r="1929" spans="17:20" x14ac:dyDescent="0.35">
      <c r="Q1929" s="10"/>
      <c r="R1929" s="10"/>
      <c r="S1929" s="10"/>
      <c r="T1929" s="10"/>
    </row>
    <row r="1930" spans="17:20" x14ac:dyDescent="0.35">
      <c r="Q1930" s="10"/>
      <c r="R1930" s="10"/>
      <c r="S1930" s="10"/>
      <c r="T1930" s="10"/>
    </row>
    <row r="1931" spans="17:20" x14ac:dyDescent="0.35">
      <c r="Q1931" s="10"/>
      <c r="R1931" s="10"/>
      <c r="S1931" s="10"/>
      <c r="T1931" s="10"/>
    </row>
    <row r="1932" spans="17:20" x14ac:dyDescent="0.35">
      <c r="Q1932" s="10"/>
      <c r="R1932" s="10"/>
      <c r="S1932" s="10"/>
      <c r="T1932" s="10"/>
    </row>
    <row r="1933" spans="17:20" x14ac:dyDescent="0.35">
      <c r="Q1933" s="10"/>
      <c r="R1933" s="10"/>
      <c r="S1933" s="10"/>
      <c r="T1933" s="10"/>
    </row>
    <row r="1934" spans="17:20" x14ac:dyDescent="0.35">
      <c r="Q1934" s="10"/>
      <c r="R1934" s="10"/>
      <c r="S1934" s="10"/>
      <c r="T1934" s="10"/>
    </row>
    <row r="1935" spans="17:20" x14ac:dyDescent="0.35">
      <c r="Q1935" s="10"/>
      <c r="R1935" s="10"/>
      <c r="S1935" s="10"/>
      <c r="T1935" s="10"/>
    </row>
    <row r="1936" spans="17:20" x14ac:dyDescent="0.35">
      <c r="Q1936" s="10"/>
      <c r="R1936" s="10"/>
      <c r="S1936" s="10"/>
      <c r="T1936" s="10"/>
    </row>
    <row r="1937" spans="17:20" x14ac:dyDescent="0.35">
      <c r="Q1937" s="10"/>
      <c r="R1937" s="10"/>
      <c r="S1937" s="10"/>
      <c r="T1937" s="10"/>
    </row>
    <row r="1938" spans="17:20" x14ac:dyDescent="0.35">
      <c r="Q1938" s="10"/>
      <c r="R1938" s="10"/>
      <c r="S1938" s="10"/>
      <c r="T1938" s="10"/>
    </row>
    <row r="1939" spans="17:20" x14ac:dyDescent="0.35">
      <c r="Q1939" s="10"/>
      <c r="R1939" s="10"/>
      <c r="S1939" s="10"/>
      <c r="T1939" s="10"/>
    </row>
    <row r="1940" spans="17:20" x14ac:dyDescent="0.35">
      <c r="Q1940" s="10"/>
      <c r="R1940" s="10"/>
      <c r="S1940" s="10"/>
      <c r="T1940" s="10"/>
    </row>
    <row r="1941" spans="17:20" x14ac:dyDescent="0.35">
      <c r="Q1941" s="10"/>
      <c r="R1941" s="10"/>
      <c r="S1941" s="10"/>
      <c r="T1941" s="10"/>
    </row>
    <row r="1942" spans="17:20" x14ac:dyDescent="0.35">
      <c r="Q1942" s="10"/>
      <c r="R1942" s="10"/>
      <c r="S1942" s="10"/>
      <c r="T1942" s="10"/>
    </row>
    <row r="1943" spans="17:20" x14ac:dyDescent="0.35">
      <c r="Q1943" s="10"/>
      <c r="R1943" s="10"/>
      <c r="S1943" s="10"/>
      <c r="T1943" s="10"/>
    </row>
    <row r="1944" spans="17:20" x14ac:dyDescent="0.35">
      <c r="Q1944" s="10"/>
      <c r="R1944" s="10"/>
      <c r="S1944" s="10"/>
      <c r="T1944" s="10"/>
    </row>
    <row r="1945" spans="17:20" x14ac:dyDescent="0.35">
      <c r="Q1945" s="10"/>
      <c r="R1945" s="10"/>
      <c r="S1945" s="10"/>
      <c r="T1945" s="10"/>
    </row>
    <row r="1946" spans="17:20" x14ac:dyDescent="0.35">
      <c r="Q1946" s="10"/>
      <c r="R1946" s="10"/>
      <c r="S1946" s="10"/>
      <c r="T1946" s="10"/>
    </row>
    <row r="1947" spans="17:20" x14ac:dyDescent="0.35">
      <c r="Q1947" s="10"/>
      <c r="R1947" s="10"/>
      <c r="S1947" s="10"/>
      <c r="T1947" s="10"/>
    </row>
    <row r="1948" spans="17:20" x14ac:dyDescent="0.35">
      <c r="Q1948" s="10"/>
      <c r="R1948" s="10"/>
      <c r="S1948" s="10"/>
      <c r="T1948" s="10"/>
    </row>
    <row r="1949" spans="17:20" x14ac:dyDescent="0.35">
      <c r="Q1949" s="10"/>
      <c r="R1949" s="10"/>
      <c r="S1949" s="10"/>
      <c r="T1949" s="10"/>
    </row>
    <row r="1950" spans="17:20" x14ac:dyDescent="0.35">
      <c r="Q1950" s="10"/>
      <c r="R1950" s="10"/>
      <c r="S1950" s="10"/>
      <c r="T1950" s="10"/>
    </row>
    <row r="1951" spans="17:20" x14ac:dyDescent="0.35">
      <c r="Q1951" s="10"/>
      <c r="R1951" s="10"/>
      <c r="S1951" s="10"/>
      <c r="T1951" s="10"/>
    </row>
    <row r="1952" spans="17:20" x14ac:dyDescent="0.35">
      <c r="Q1952" s="10"/>
      <c r="R1952" s="10"/>
      <c r="S1952" s="10"/>
      <c r="T1952" s="10"/>
    </row>
    <row r="1953" spans="17:20" x14ac:dyDescent="0.35">
      <c r="Q1953" s="10"/>
      <c r="R1953" s="10"/>
      <c r="S1953" s="10"/>
      <c r="T1953" s="10"/>
    </row>
    <row r="1954" spans="17:20" x14ac:dyDescent="0.35">
      <c r="Q1954" s="10"/>
      <c r="R1954" s="10"/>
      <c r="S1954" s="10"/>
      <c r="T1954" s="10"/>
    </row>
    <row r="1955" spans="17:20" x14ac:dyDescent="0.35">
      <c r="Q1955" s="10"/>
      <c r="R1955" s="10"/>
      <c r="S1955" s="10"/>
      <c r="T1955" s="10"/>
    </row>
    <row r="1956" spans="17:20" x14ac:dyDescent="0.35">
      <c r="Q1956" s="10"/>
      <c r="R1956" s="10"/>
      <c r="S1956" s="10"/>
      <c r="T1956" s="10"/>
    </row>
    <row r="1957" spans="17:20" x14ac:dyDescent="0.35">
      <c r="Q1957" s="10"/>
      <c r="R1957" s="10"/>
      <c r="S1957" s="10"/>
      <c r="T1957" s="10"/>
    </row>
    <row r="1958" spans="17:20" x14ac:dyDescent="0.35">
      <c r="Q1958" s="10"/>
      <c r="R1958" s="10"/>
      <c r="S1958" s="10"/>
      <c r="T1958" s="10"/>
    </row>
    <row r="1959" spans="17:20" x14ac:dyDescent="0.35">
      <c r="Q1959" s="10"/>
      <c r="R1959" s="10"/>
      <c r="S1959" s="10"/>
      <c r="T1959" s="10"/>
    </row>
    <row r="1960" spans="17:20" x14ac:dyDescent="0.35">
      <c r="Q1960" s="10"/>
      <c r="R1960" s="10"/>
      <c r="S1960" s="10"/>
      <c r="T1960" s="10"/>
    </row>
    <row r="1961" spans="17:20" x14ac:dyDescent="0.35">
      <c r="Q1961" s="10"/>
      <c r="R1961" s="10"/>
      <c r="S1961" s="10"/>
      <c r="T1961" s="10"/>
    </row>
    <row r="1962" spans="17:20" x14ac:dyDescent="0.35">
      <c r="Q1962" s="10"/>
      <c r="R1962" s="10"/>
      <c r="S1962" s="10"/>
      <c r="T1962" s="10"/>
    </row>
    <row r="1963" spans="17:20" x14ac:dyDescent="0.35">
      <c r="Q1963" s="10"/>
      <c r="R1963" s="10"/>
      <c r="S1963" s="10"/>
      <c r="T1963" s="10"/>
    </row>
    <row r="1964" spans="17:20" x14ac:dyDescent="0.35">
      <c r="Q1964" s="10"/>
      <c r="R1964" s="10"/>
      <c r="S1964" s="10"/>
      <c r="T1964" s="10"/>
    </row>
    <row r="1965" spans="17:20" x14ac:dyDescent="0.35">
      <c r="Q1965" s="10"/>
      <c r="R1965" s="10"/>
      <c r="S1965" s="10"/>
      <c r="T1965" s="10"/>
    </row>
    <row r="1966" spans="17:20" x14ac:dyDescent="0.35">
      <c r="Q1966" s="10"/>
      <c r="R1966" s="10"/>
      <c r="S1966" s="10"/>
      <c r="T1966" s="10"/>
    </row>
    <row r="1967" spans="17:20" x14ac:dyDescent="0.35">
      <c r="Q1967" s="10"/>
      <c r="R1967" s="10"/>
      <c r="S1967" s="10"/>
      <c r="T1967" s="10"/>
    </row>
    <row r="1968" spans="17:20" x14ac:dyDescent="0.35">
      <c r="Q1968" s="10"/>
      <c r="R1968" s="10"/>
      <c r="S1968" s="10"/>
      <c r="T1968" s="10"/>
    </row>
    <row r="1969" spans="17:20" x14ac:dyDescent="0.35">
      <c r="Q1969" s="10"/>
      <c r="R1969" s="10"/>
      <c r="S1969" s="10"/>
      <c r="T1969" s="10"/>
    </row>
    <row r="1970" spans="17:20" x14ac:dyDescent="0.35">
      <c r="Q1970" s="10"/>
      <c r="R1970" s="10"/>
      <c r="S1970" s="10"/>
      <c r="T1970" s="10"/>
    </row>
    <row r="1971" spans="17:20" x14ac:dyDescent="0.35">
      <c r="Q1971" s="10"/>
      <c r="R1971" s="10"/>
      <c r="S1971" s="10"/>
      <c r="T1971" s="10"/>
    </row>
    <row r="1972" spans="17:20" x14ac:dyDescent="0.35">
      <c r="Q1972" s="10"/>
      <c r="R1972" s="10"/>
      <c r="S1972" s="10"/>
      <c r="T1972" s="10"/>
    </row>
    <row r="1973" spans="17:20" x14ac:dyDescent="0.35">
      <c r="Q1973" s="10"/>
      <c r="R1973" s="10"/>
      <c r="S1973" s="10"/>
      <c r="T1973" s="10"/>
    </row>
    <row r="1974" spans="17:20" x14ac:dyDescent="0.35">
      <c r="Q1974" s="10"/>
      <c r="R1974" s="10"/>
      <c r="S1974" s="10"/>
      <c r="T1974" s="10"/>
    </row>
    <row r="1975" spans="17:20" x14ac:dyDescent="0.35">
      <c r="Q1975" s="10"/>
      <c r="R1975" s="10"/>
      <c r="S1975" s="10"/>
      <c r="T1975" s="10"/>
    </row>
    <row r="1976" spans="17:20" x14ac:dyDescent="0.35">
      <c r="Q1976" s="10"/>
      <c r="R1976" s="10"/>
      <c r="S1976" s="10"/>
      <c r="T1976" s="10"/>
    </row>
    <row r="1977" spans="17:20" x14ac:dyDescent="0.35">
      <c r="Q1977" s="10"/>
      <c r="R1977" s="10"/>
      <c r="S1977" s="10"/>
      <c r="T1977" s="10"/>
    </row>
    <row r="1978" spans="17:20" x14ac:dyDescent="0.35">
      <c r="Q1978" s="10"/>
      <c r="R1978" s="10"/>
      <c r="S1978" s="10"/>
      <c r="T1978" s="10"/>
    </row>
    <row r="1979" spans="17:20" x14ac:dyDescent="0.35">
      <c r="Q1979" s="10"/>
      <c r="R1979" s="10"/>
      <c r="S1979" s="10"/>
      <c r="T1979" s="10"/>
    </row>
    <row r="1980" spans="17:20" x14ac:dyDescent="0.35">
      <c r="Q1980" s="10"/>
      <c r="R1980" s="10"/>
      <c r="S1980" s="10"/>
      <c r="T1980" s="10"/>
    </row>
    <row r="1981" spans="17:20" x14ac:dyDescent="0.35">
      <c r="Q1981" s="10"/>
      <c r="R1981" s="10"/>
      <c r="S1981" s="10"/>
      <c r="T1981" s="10"/>
    </row>
    <row r="1982" spans="17:20" x14ac:dyDescent="0.35">
      <c r="Q1982" s="10"/>
      <c r="R1982" s="10"/>
      <c r="S1982" s="10"/>
      <c r="T1982" s="10"/>
    </row>
    <row r="1983" spans="17:20" x14ac:dyDescent="0.35">
      <c r="Q1983" s="10"/>
      <c r="R1983" s="10"/>
      <c r="S1983" s="10"/>
      <c r="T1983" s="10"/>
    </row>
    <row r="1984" spans="17:20" x14ac:dyDescent="0.35">
      <c r="Q1984" s="10"/>
      <c r="R1984" s="10"/>
      <c r="S1984" s="10"/>
      <c r="T1984" s="10"/>
    </row>
    <row r="1985" spans="17:20" x14ac:dyDescent="0.35">
      <c r="Q1985" s="10"/>
      <c r="R1985" s="10"/>
      <c r="S1985" s="10"/>
      <c r="T1985" s="10"/>
    </row>
    <row r="1986" spans="17:20" x14ac:dyDescent="0.35">
      <c r="Q1986" s="10"/>
      <c r="R1986" s="10"/>
      <c r="S1986" s="10"/>
      <c r="T1986" s="10"/>
    </row>
    <row r="1987" spans="17:20" x14ac:dyDescent="0.35">
      <c r="Q1987" s="10"/>
      <c r="R1987" s="10"/>
      <c r="S1987" s="10"/>
      <c r="T1987" s="10"/>
    </row>
    <row r="1988" spans="17:20" x14ac:dyDescent="0.35">
      <c r="Q1988" s="10"/>
      <c r="R1988" s="10"/>
      <c r="S1988" s="10"/>
      <c r="T1988" s="10"/>
    </row>
    <row r="1989" spans="17:20" x14ac:dyDescent="0.35">
      <c r="Q1989" s="10"/>
      <c r="R1989" s="10"/>
      <c r="S1989" s="10"/>
      <c r="T1989" s="10"/>
    </row>
    <row r="1990" spans="17:20" x14ac:dyDescent="0.35">
      <c r="Q1990" s="10"/>
      <c r="R1990" s="10"/>
      <c r="S1990" s="10"/>
      <c r="T1990" s="10"/>
    </row>
    <row r="1991" spans="17:20" x14ac:dyDescent="0.35">
      <c r="Q1991" s="10"/>
      <c r="R1991" s="10"/>
      <c r="S1991" s="10"/>
      <c r="T1991" s="10"/>
    </row>
    <row r="1992" spans="17:20" x14ac:dyDescent="0.35">
      <c r="Q1992" s="10"/>
      <c r="R1992" s="10"/>
      <c r="S1992" s="10"/>
      <c r="T1992" s="10"/>
    </row>
    <row r="1993" spans="17:20" x14ac:dyDescent="0.35">
      <c r="Q1993" s="10"/>
      <c r="R1993" s="10"/>
      <c r="S1993" s="10"/>
      <c r="T1993" s="10"/>
    </row>
    <row r="1994" spans="17:20" x14ac:dyDescent="0.35">
      <c r="Q1994" s="10"/>
      <c r="R1994" s="10"/>
      <c r="S1994" s="10"/>
      <c r="T1994" s="10"/>
    </row>
    <row r="1995" spans="17:20" x14ac:dyDescent="0.35">
      <c r="Q1995" s="10"/>
      <c r="R1995" s="10"/>
      <c r="S1995" s="10"/>
      <c r="T1995" s="10"/>
    </row>
    <row r="1996" spans="17:20" x14ac:dyDescent="0.35">
      <c r="Q1996" s="10"/>
      <c r="R1996" s="10"/>
      <c r="S1996" s="10"/>
      <c r="T1996" s="10"/>
    </row>
    <row r="1997" spans="17:20" x14ac:dyDescent="0.35">
      <c r="Q1997" s="10"/>
      <c r="R1997" s="10"/>
      <c r="S1997" s="10"/>
      <c r="T1997" s="10"/>
    </row>
    <row r="1998" spans="17:20" x14ac:dyDescent="0.35">
      <c r="Q1998" s="10"/>
      <c r="R1998" s="10"/>
      <c r="S1998" s="10"/>
      <c r="T1998" s="10"/>
    </row>
    <row r="1999" spans="17:20" x14ac:dyDescent="0.35">
      <c r="Q1999" s="10"/>
      <c r="R1999" s="10"/>
      <c r="S1999" s="10"/>
      <c r="T1999" s="10"/>
    </row>
    <row r="2000" spans="17:20" x14ac:dyDescent="0.35">
      <c r="Q2000" s="10"/>
      <c r="R2000" s="10"/>
      <c r="S2000" s="10"/>
      <c r="T2000" s="10"/>
    </row>
    <row r="2001" spans="17:20" x14ac:dyDescent="0.35">
      <c r="Q2001" s="10"/>
      <c r="R2001" s="10"/>
      <c r="S2001" s="10"/>
      <c r="T2001" s="10"/>
    </row>
    <row r="2002" spans="17:20" x14ac:dyDescent="0.35">
      <c r="Q2002" s="10"/>
      <c r="R2002" s="10"/>
      <c r="S2002" s="10"/>
      <c r="T2002" s="10"/>
    </row>
    <row r="2003" spans="17:20" x14ac:dyDescent="0.35">
      <c r="Q2003" s="10"/>
      <c r="R2003" s="10"/>
      <c r="S2003" s="10"/>
      <c r="T2003" s="10"/>
    </row>
    <row r="2004" spans="17:20" x14ac:dyDescent="0.35">
      <c r="Q2004" s="10"/>
      <c r="R2004" s="10"/>
      <c r="S2004" s="10"/>
      <c r="T2004" s="10"/>
    </row>
    <row r="2005" spans="17:20" x14ac:dyDescent="0.35">
      <c r="Q2005" s="10"/>
      <c r="R2005" s="10"/>
      <c r="S2005" s="10"/>
      <c r="T2005" s="10"/>
    </row>
    <row r="2006" spans="17:20" x14ac:dyDescent="0.35">
      <c r="Q2006" s="10"/>
      <c r="R2006" s="10"/>
      <c r="S2006" s="10"/>
      <c r="T2006" s="10"/>
    </row>
    <row r="2007" spans="17:20" x14ac:dyDescent="0.35">
      <c r="Q2007" s="10"/>
      <c r="R2007" s="10"/>
      <c r="S2007" s="10"/>
      <c r="T2007" s="10"/>
    </row>
    <row r="2008" spans="17:20" x14ac:dyDescent="0.35">
      <c r="Q2008" s="10"/>
      <c r="R2008" s="10"/>
      <c r="S2008" s="10"/>
      <c r="T2008" s="10"/>
    </row>
    <row r="2009" spans="17:20" x14ac:dyDescent="0.35">
      <c r="Q2009" s="10"/>
      <c r="R2009" s="10"/>
      <c r="S2009" s="10"/>
      <c r="T2009" s="10"/>
    </row>
    <row r="2010" spans="17:20" x14ac:dyDescent="0.35">
      <c r="Q2010" s="10"/>
      <c r="R2010" s="10"/>
      <c r="S2010" s="10"/>
      <c r="T2010" s="10"/>
    </row>
    <row r="2011" spans="17:20" x14ac:dyDescent="0.35">
      <c r="Q2011" s="10"/>
      <c r="R2011" s="10"/>
      <c r="S2011" s="10"/>
      <c r="T2011" s="10"/>
    </row>
    <row r="2012" spans="17:20" x14ac:dyDescent="0.35">
      <c r="Q2012" s="10"/>
      <c r="R2012" s="10"/>
      <c r="S2012" s="10"/>
      <c r="T2012" s="10"/>
    </row>
    <row r="2013" spans="17:20" x14ac:dyDescent="0.35">
      <c r="Q2013" s="10"/>
      <c r="R2013" s="10"/>
      <c r="S2013" s="10"/>
      <c r="T2013" s="10"/>
    </row>
    <row r="2014" spans="17:20" x14ac:dyDescent="0.35">
      <c r="Q2014" s="10"/>
      <c r="R2014" s="10"/>
      <c r="S2014" s="10"/>
      <c r="T2014" s="10"/>
    </row>
    <row r="2015" spans="17:20" x14ac:dyDescent="0.35">
      <c r="Q2015" s="10"/>
      <c r="R2015" s="10"/>
      <c r="S2015" s="10"/>
      <c r="T2015" s="10"/>
    </row>
    <row r="2016" spans="17:20" x14ac:dyDescent="0.35">
      <c r="Q2016" s="10"/>
      <c r="R2016" s="10"/>
      <c r="S2016" s="10"/>
      <c r="T2016" s="10"/>
    </row>
    <row r="2017" spans="17:20" x14ac:dyDescent="0.35">
      <c r="Q2017" s="10"/>
      <c r="R2017" s="10"/>
      <c r="S2017" s="10"/>
      <c r="T2017" s="10"/>
    </row>
    <row r="2018" spans="17:20" x14ac:dyDescent="0.35">
      <c r="Q2018" s="10"/>
      <c r="R2018" s="10"/>
      <c r="S2018" s="10"/>
      <c r="T2018" s="10"/>
    </row>
    <row r="2019" spans="17:20" x14ac:dyDescent="0.35">
      <c r="Q2019" s="10"/>
      <c r="R2019" s="10"/>
      <c r="S2019" s="10"/>
      <c r="T2019" s="10"/>
    </row>
    <row r="2020" spans="17:20" x14ac:dyDescent="0.35">
      <c r="Q2020" s="10"/>
      <c r="R2020" s="10"/>
      <c r="S2020" s="10"/>
      <c r="T2020" s="10"/>
    </row>
    <row r="2021" spans="17:20" x14ac:dyDescent="0.35">
      <c r="Q2021" s="10"/>
      <c r="R2021" s="10"/>
      <c r="S2021" s="10"/>
      <c r="T2021" s="10"/>
    </row>
    <row r="2022" spans="17:20" x14ac:dyDescent="0.35">
      <c r="Q2022" s="10"/>
      <c r="R2022" s="10"/>
      <c r="S2022" s="10"/>
      <c r="T2022" s="10"/>
    </row>
    <row r="2023" spans="17:20" x14ac:dyDescent="0.35">
      <c r="Q2023" s="10"/>
      <c r="R2023" s="10"/>
      <c r="S2023" s="10"/>
      <c r="T2023" s="10"/>
    </row>
    <row r="2024" spans="17:20" x14ac:dyDescent="0.35">
      <c r="Q2024" s="10"/>
      <c r="R2024" s="10"/>
      <c r="S2024" s="10"/>
      <c r="T2024" s="10"/>
    </row>
    <row r="2025" spans="17:20" x14ac:dyDescent="0.35">
      <c r="Q2025" s="10"/>
      <c r="R2025" s="10"/>
      <c r="S2025" s="10"/>
      <c r="T2025" s="10"/>
    </row>
    <row r="2026" spans="17:20" x14ac:dyDescent="0.35">
      <c r="Q2026" s="10"/>
      <c r="R2026" s="10"/>
      <c r="S2026" s="10"/>
      <c r="T2026" s="10"/>
    </row>
    <row r="2027" spans="17:20" x14ac:dyDescent="0.35">
      <c r="Q2027" s="10"/>
      <c r="R2027" s="10"/>
      <c r="S2027" s="10"/>
      <c r="T2027" s="10"/>
    </row>
    <row r="2028" spans="17:20" x14ac:dyDescent="0.35">
      <c r="Q2028" s="10"/>
      <c r="R2028" s="10"/>
      <c r="S2028" s="10"/>
      <c r="T2028" s="10"/>
    </row>
    <row r="2029" spans="17:20" x14ac:dyDescent="0.35">
      <c r="Q2029" s="10"/>
      <c r="R2029" s="10"/>
      <c r="S2029" s="10"/>
      <c r="T2029" s="10"/>
    </row>
    <row r="2030" spans="17:20" x14ac:dyDescent="0.35">
      <c r="Q2030" s="10"/>
      <c r="R2030" s="10"/>
      <c r="S2030" s="10"/>
      <c r="T2030" s="10"/>
    </row>
    <row r="2031" spans="17:20" x14ac:dyDescent="0.35">
      <c r="Q2031" s="10"/>
      <c r="R2031" s="10"/>
      <c r="S2031" s="10"/>
      <c r="T2031" s="10"/>
    </row>
    <row r="2032" spans="17:20" x14ac:dyDescent="0.35">
      <c r="Q2032" s="10"/>
      <c r="R2032" s="10"/>
      <c r="S2032" s="10"/>
      <c r="T2032" s="10"/>
    </row>
    <row r="2033" spans="17:20" x14ac:dyDescent="0.35">
      <c r="Q2033" s="10"/>
      <c r="R2033" s="10"/>
      <c r="S2033" s="10"/>
      <c r="T2033" s="10"/>
    </row>
    <row r="2034" spans="17:20" x14ac:dyDescent="0.35">
      <c r="Q2034" s="10"/>
      <c r="R2034" s="10"/>
      <c r="S2034" s="10"/>
      <c r="T2034" s="10"/>
    </row>
    <row r="2035" spans="17:20" x14ac:dyDescent="0.35">
      <c r="Q2035" s="10"/>
      <c r="R2035" s="10"/>
      <c r="S2035" s="10"/>
      <c r="T2035" s="10"/>
    </row>
    <row r="2036" spans="17:20" x14ac:dyDescent="0.35">
      <c r="Q2036" s="10"/>
      <c r="R2036" s="10"/>
      <c r="S2036" s="10"/>
      <c r="T2036" s="10"/>
    </row>
    <row r="2037" spans="17:20" x14ac:dyDescent="0.35">
      <c r="Q2037" s="10"/>
      <c r="R2037" s="10"/>
      <c r="S2037" s="10"/>
      <c r="T2037" s="10"/>
    </row>
    <row r="2038" spans="17:20" x14ac:dyDescent="0.35">
      <c r="Q2038" s="10"/>
      <c r="R2038" s="10"/>
      <c r="S2038" s="10"/>
      <c r="T2038" s="10"/>
    </row>
    <row r="2039" spans="17:20" x14ac:dyDescent="0.35">
      <c r="Q2039" s="10"/>
      <c r="R2039" s="10"/>
      <c r="S2039" s="10"/>
      <c r="T2039" s="10"/>
    </row>
    <row r="2040" spans="17:20" x14ac:dyDescent="0.35">
      <c r="Q2040" s="10"/>
      <c r="R2040" s="10"/>
      <c r="S2040" s="10"/>
      <c r="T2040" s="10"/>
    </row>
    <row r="2041" spans="17:20" x14ac:dyDescent="0.35">
      <c r="Q2041" s="10"/>
      <c r="R2041" s="10"/>
      <c r="S2041" s="10"/>
      <c r="T2041" s="10"/>
    </row>
    <row r="2042" spans="17:20" x14ac:dyDescent="0.35">
      <c r="Q2042" s="10"/>
      <c r="R2042" s="10"/>
      <c r="S2042" s="10"/>
      <c r="T2042" s="10"/>
    </row>
    <row r="2043" spans="17:20" x14ac:dyDescent="0.35">
      <c r="Q2043" s="10"/>
      <c r="R2043" s="10"/>
      <c r="S2043" s="10"/>
      <c r="T2043" s="10"/>
    </row>
    <row r="2044" spans="17:20" x14ac:dyDescent="0.35">
      <c r="Q2044" s="10"/>
      <c r="R2044" s="10"/>
      <c r="S2044" s="10"/>
      <c r="T2044" s="10"/>
    </row>
    <row r="2045" spans="17:20" x14ac:dyDescent="0.35">
      <c r="Q2045" s="10"/>
      <c r="R2045" s="10"/>
      <c r="S2045" s="10"/>
      <c r="T2045" s="10"/>
    </row>
    <row r="2046" spans="17:20" x14ac:dyDescent="0.35">
      <c r="Q2046" s="10"/>
      <c r="R2046" s="10"/>
      <c r="S2046" s="10"/>
      <c r="T2046" s="10"/>
    </row>
    <row r="2047" spans="17:20" x14ac:dyDescent="0.35">
      <c r="Q2047" s="10"/>
      <c r="R2047" s="10"/>
      <c r="S2047" s="10"/>
      <c r="T2047" s="10"/>
    </row>
    <row r="2048" spans="17:20" x14ac:dyDescent="0.35">
      <c r="Q2048" s="10"/>
      <c r="R2048" s="10"/>
      <c r="S2048" s="10"/>
      <c r="T2048" s="10"/>
    </row>
    <row r="2049" spans="17:20" x14ac:dyDescent="0.35">
      <c r="Q2049" s="10"/>
      <c r="R2049" s="10"/>
      <c r="S2049" s="10"/>
      <c r="T2049" s="10"/>
    </row>
    <row r="2050" spans="17:20" x14ac:dyDescent="0.35">
      <c r="Q2050" s="10"/>
      <c r="R2050" s="10"/>
      <c r="S2050" s="10"/>
      <c r="T2050" s="10"/>
    </row>
    <row r="2051" spans="17:20" x14ac:dyDescent="0.35">
      <c r="Q2051" s="10"/>
      <c r="R2051" s="10"/>
      <c r="S2051" s="10"/>
      <c r="T2051" s="10"/>
    </row>
    <row r="2052" spans="17:20" x14ac:dyDescent="0.35">
      <c r="Q2052" s="10"/>
      <c r="R2052" s="10"/>
      <c r="S2052" s="10"/>
      <c r="T2052" s="10"/>
    </row>
    <row r="2053" spans="17:20" x14ac:dyDescent="0.35">
      <c r="Q2053" s="10"/>
      <c r="R2053" s="10"/>
      <c r="S2053" s="10"/>
      <c r="T2053" s="10"/>
    </row>
    <row r="2054" spans="17:20" x14ac:dyDescent="0.35">
      <c r="Q2054" s="10"/>
      <c r="R2054" s="10"/>
      <c r="S2054" s="10"/>
      <c r="T2054" s="10"/>
    </row>
    <row r="2055" spans="17:20" x14ac:dyDescent="0.35">
      <c r="Q2055" s="10"/>
      <c r="R2055" s="10"/>
      <c r="S2055" s="10"/>
      <c r="T2055" s="10"/>
    </row>
    <row r="2056" spans="17:20" x14ac:dyDescent="0.35">
      <c r="Q2056" s="10"/>
      <c r="R2056" s="10"/>
      <c r="S2056" s="10"/>
      <c r="T2056" s="10"/>
    </row>
    <row r="2057" spans="17:20" x14ac:dyDescent="0.35">
      <c r="Q2057" s="10"/>
      <c r="R2057" s="10"/>
      <c r="S2057" s="10"/>
      <c r="T2057" s="10"/>
    </row>
    <row r="2058" spans="17:20" x14ac:dyDescent="0.35">
      <c r="Q2058" s="10"/>
      <c r="R2058" s="10"/>
      <c r="S2058" s="10"/>
      <c r="T2058" s="10"/>
    </row>
    <row r="2059" spans="17:20" x14ac:dyDescent="0.35">
      <c r="Q2059" s="10"/>
      <c r="R2059" s="10"/>
      <c r="S2059" s="10"/>
      <c r="T2059" s="10"/>
    </row>
    <row r="2060" spans="17:20" x14ac:dyDescent="0.35">
      <c r="Q2060" s="10"/>
      <c r="R2060" s="10"/>
      <c r="S2060" s="10"/>
      <c r="T2060" s="10"/>
    </row>
    <row r="2061" spans="17:20" x14ac:dyDescent="0.35">
      <c r="Q2061" s="10"/>
      <c r="R2061" s="10"/>
      <c r="S2061" s="10"/>
      <c r="T2061" s="10"/>
    </row>
    <row r="2062" spans="17:20" x14ac:dyDescent="0.35">
      <c r="Q2062" s="10"/>
      <c r="R2062" s="10"/>
      <c r="S2062" s="10"/>
      <c r="T2062" s="10"/>
    </row>
    <row r="2063" spans="17:20" x14ac:dyDescent="0.35">
      <c r="Q2063" s="10"/>
      <c r="R2063" s="10"/>
      <c r="S2063" s="10"/>
      <c r="T2063" s="10"/>
    </row>
    <row r="2064" spans="17:20" x14ac:dyDescent="0.35">
      <c r="Q2064" s="10"/>
      <c r="R2064" s="10"/>
      <c r="S2064" s="10"/>
      <c r="T2064" s="10"/>
    </row>
    <row r="2065" spans="17:20" x14ac:dyDescent="0.35">
      <c r="Q2065" s="10"/>
      <c r="R2065" s="10"/>
      <c r="S2065" s="10"/>
      <c r="T2065" s="10"/>
    </row>
    <row r="2066" spans="17:20" x14ac:dyDescent="0.35">
      <c r="Q2066" s="10"/>
      <c r="R2066" s="10"/>
      <c r="S2066" s="10"/>
      <c r="T2066" s="10"/>
    </row>
    <row r="2067" spans="17:20" x14ac:dyDescent="0.35">
      <c r="Q2067" s="10"/>
      <c r="R2067" s="10"/>
      <c r="S2067" s="10"/>
      <c r="T2067" s="10"/>
    </row>
    <row r="2068" spans="17:20" x14ac:dyDescent="0.35">
      <c r="Q2068" s="10"/>
      <c r="R2068" s="10"/>
      <c r="S2068" s="10"/>
      <c r="T2068" s="10"/>
    </row>
    <row r="2069" spans="17:20" x14ac:dyDescent="0.35">
      <c r="Q2069" s="10"/>
      <c r="R2069" s="10"/>
      <c r="S2069" s="10"/>
      <c r="T2069" s="10"/>
    </row>
    <row r="2070" spans="17:20" x14ac:dyDescent="0.35">
      <c r="Q2070" s="10"/>
      <c r="R2070" s="10"/>
      <c r="S2070" s="10"/>
      <c r="T2070" s="10"/>
    </row>
    <row r="2071" spans="17:20" x14ac:dyDescent="0.35">
      <c r="Q2071" s="10"/>
      <c r="R2071" s="10"/>
      <c r="S2071" s="10"/>
      <c r="T2071" s="10"/>
    </row>
    <row r="2072" spans="17:20" x14ac:dyDescent="0.35">
      <c r="Q2072" s="10"/>
      <c r="R2072" s="10"/>
      <c r="S2072" s="10"/>
      <c r="T2072" s="10"/>
    </row>
    <row r="2073" spans="17:20" x14ac:dyDescent="0.35">
      <c r="Q2073" s="10"/>
      <c r="R2073" s="10"/>
      <c r="S2073" s="10"/>
      <c r="T2073" s="10"/>
    </row>
    <row r="2074" spans="17:20" x14ac:dyDescent="0.35">
      <c r="Q2074" s="10"/>
      <c r="R2074" s="10"/>
      <c r="S2074" s="10"/>
      <c r="T2074" s="10"/>
    </row>
    <row r="2075" spans="17:20" x14ac:dyDescent="0.35">
      <c r="Q2075" s="10"/>
      <c r="R2075" s="10"/>
      <c r="S2075" s="10"/>
      <c r="T2075" s="10"/>
    </row>
    <row r="2076" spans="17:20" x14ac:dyDescent="0.35">
      <c r="Q2076" s="10"/>
      <c r="R2076" s="10"/>
      <c r="S2076" s="10"/>
      <c r="T2076" s="10"/>
    </row>
    <row r="2077" spans="17:20" x14ac:dyDescent="0.35">
      <c r="Q2077" s="10"/>
      <c r="R2077" s="10"/>
      <c r="S2077" s="10"/>
      <c r="T2077" s="10"/>
    </row>
    <row r="2078" spans="17:20" x14ac:dyDescent="0.35">
      <c r="Q2078" s="10"/>
      <c r="R2078" s="10"/>
      <c r="S2078" s="10"/>
      <c r="T2078" s="10"/>
    </row>
    <row r="2079" spans="17:20" x14ac:dyDescent="0.35">
      <c r="Q2079" s="10"/>
      <c r="R2079" s="10"/>
      <c r="S2079" s="10"/>
      <c r="T2079" s="10"/>
    </row>
    <row r="2080" spans="17:20" x14ac:dyDescent="0.35">
      <c r="Q2080" s="10"/>
      <c r="R2080" s="10"/>
      <c r="S2080" s="10"/>
      <c r="T2080" s="10"/>
    </row>
    <row r="2081" spans="17:20" x14ac:dyDescent="0.35">
      <c r="Q2081" s="10"/>
      <c r="R2081" s="10"/>
      <c r="S2081" s="10"/>
      <c r="T2081" s="10"/>
    </row>
    <row r="2082" spans="17:20" x14ac:dyDescent="0.35">
      <c r="Q2082" s="10"/>
      <c r="R2082" s="10"/>
      <c r="S2082" s="10"/>
      <c r="T2082" s="10"/>
    </row>
    <row r="2083" spans="17:20" x14ac:dyDescent="0.35">
      <c r="Q2083" s="10"/>
      <c r="R2083" s="10"/>
      <c r="S2083" s="10"/>
      <c r="T2083" s="10"/>
    </row>
    <row r="2084" spans="17:20" x14ac:dyDescent="0.35">
      <c r="Q2084" s="10"/>
      <c r="R2084" s="10"/>
      <c r="S2084" s="10"/>
      <c r="T2084" s="10"/>
    </row>
    <row r="2085" spans="17:20" x14ac:dyDescent="0.35">
      <c r="Q2085" s="10"/>
      <c r="R2085" s="10"/>
      <c r="S2085" s="10"/>
      <c r="T2085" s="10"/>
    </row>
    <row r="2086" spans="17:20" x14ac:dyDescent="0.35">
      <c r="Q2086" s="10"/>
      <c r="R2086" s="10"/>
      <c r="S2086" s="10"/>
      <c r="T2086" s="10"/>
    </row>
    <row r="2087" spans="17:20" x14ac:dyDescent="0.35">
      <c r="Q2087" s="10"/>
      <c r="R2087" s="10"/>
      <c r="S2087" s="10"/>
      <c r="T2087" s="10"/>
    </row>
    <row r="2088" spans="17:20" x14ac:dyDescent="0.35">
      <c r="Q2088" s="10"/>
      <c r="R2088" s="10"/>
      <c r="S2088" s="10"/>
      <c r="T2088" s="10"/>
    </row>
    <row r="2089" spans="17:20" x14ac:dyDescent="0.35">
      <c r="Q2089" s="10"/>
      <c r="R2089" s="10"/>
      <c r="S2089" s="10"/>
      <c r="T2089" s="10"/>
    </row>
    <row r="2090" spans="17:20" x14ac:dyDescent="0.35">
      <c r="Q2090" s="10"/>
      <c r="R2090" s="10"/>
      <c r="S2090" s="10"/>
      <c r="T2090" s="10"/>
    </row>
    <row r="2091" spans="17:20" x14ac:dyDescent="0.35">
      <c r="Q2091" s="10"/>
      <c r="R2091" s="10"/>
      <c r="S2091" s="10"/>
      <c r="T2091" s="10"/>
    </row>
    <row r="2092" spans="17:20" x14ac:dyDescent="0.35">
      <c r="Q2092" s="10"/>
      <c r="R2092" s="10"/>
      <c r="S2092" s="10"/>
      <c r="T2092" s="10"/>
    </row>
    <row r="2093" spans="17:20" x14ac:dyDescent="0.35">
      <c r="Q2093" s="10"/>
      <c r="R2093" s="10"/>
      <c r="S2093" s="10"/>
      <c r="T2093" s="10"/>
    </row>
    <row r="2094" spans="17:20" x14ac:dyDescent="0.35">
      <c r="Q2094" s="10"/>
      <c r="R2094" s="10"/>
      <c r="S2094" s="10"/>
      <c r="T2094" s="10"/>
    </row>
    <row r="2095" spans="17:20" x14ac:dyDescent="0.35">
      <c r="Q2095" s="10"/>
      <c r="R2095" s="10"/>
      <c r="S2095" s="10"/>
      <c r="T2095" s="10"/>
    </row>
    <row r="2096" spans="17:20" x14ac:dyDescent="0.35">
      <c r="Q2096" s="10"/>
      <c r="R2096" s="10"/>
      <c r="S2096" s="10"/>
      <c r="T2096" s="10"/>
    </row>
    <row r="2097" spans="17:20" x14ac:dyDescent="0.35">
      <c r="Q2097" s="10"/>
      <c r="R2097" s="10"/>
      <c r="S2097" s="10"/>
      <c r="T2097" s="10"/>
    </row>
    <row r="2098" spans="17:20" x14ac:dyDescent="0.35">
      <c r="Q2098" s="10"/>
      <c r="R2098" s="10"/>
      <c r="S2098" s="10"/>
      <c r="T2098" s="10"/>
    </row>
    <row r="2099" spans="17:20" x14ac:dyDescent="0.35">
      <c r="Q2099" s="10"/>
      <c r="R2099" s="10"/>
      <c r="S2099" s="10"/>
      <c r="T2099" s="10"/>
    </row>
    <row r="2100" spans="17:20" x14ac:dyDescent="0.35">
      <c r="Q2100" s="10"/>
      <c r="R2100" s="10"/>
      <c r="S2100" s="10"/>
      <c r="T2100" s="10"/>
    </row>
    <row r="2101" spans="17:20" x14ac:dyDescent="0.35">
      <c r="Q2101" s="10"/>
      <c r="R2101" s="10"/>
      <c r="S2101" s="10"/>
      <c r="T2101" s="10"/>
    </row>
    <row r="2102" spans="17:20" x14ac:dyDescent="0.35">
      <c r="Q2102" s="10"/>
      <c r="R2102" s="10"/>
      <c r="S2102" s="10"/>
      <c r="T2102" s="10"/>
    </row>
    <row r="2103" spans="17:20" x14ac:dyDescent="0.35">
      <c r="Q2103" s="10"/>
      <c r="R2103" s="10"/>
      <c r="S2103" s="10"/>
      <c r="T2103" s="10"/>
    </row>
    <row r="2104" spans="17:20" x14ac:dyDescent="0.35">
      <c r="Q2104" s="10"/>
      <c r="R2104" s="10"/>
      <c r="S2104" s="10"/>
      <c r="T2104" s="10"/>
    </row>
    <row r="2105" spans="17:20" x14ac:dyDescent="0.35">
      <c r="Q2105" s="10"/>
      <c r="R2105" s="10"/>
      <c r="S2105" s="10"/>
      <c r="T2105" s="10"/>
    </row>
    <row r="2106" spans="17:20" x14ac:dyDescent="0.35">
      <c r="Q2106" s="10"/>
      <c r="R2106" s="10"/>
      <c r="S2106" s="10"/>
      <c r="T2106" s="10"/>
    </row>
    <row r="2107" spans="17:20" x14ac:dyDescent="0.35">
      <c r="Q2107" s="10"/>
      <c r="R2107" s="10"/>
      <c r="S2107" s="10"/>
      <c r="T2107" s="10"/>
    </row>
    <row r="2108" spans="17:20" x14ac:dyDescent="0.35">
      <c r="Q2108" s="10"/>
      <c r="R2108" s="10"/>
      <c r="S2108" s="10"/>
      <c r="T2108" s="10"/>
    </row>
    <row r="2109" spans="17:20" x14ac:dyDescent="0.35">
      <c r="Q2109" s="10"/>
      <c r="R2109" s="10"/>
      <c r="S2109" s="10"/>
      <c r="T2109" s="10"/>
    </row>
    <row r="2110" spans="17:20" x14ac:dyDescent="0.35">
      <c r="Q2110" s="10"/>
      <c r="R2110" s="10"/>
      <c r="S2110" s="10"/>
      <c r="T2110" s="10"/>
    </row>
    <row r="2111" spans="17:20" x14ac:dyDescent="0.35">
      <c r="Q2111" s="10"/>
      <c r="R2111" s="10"/>
      <c r="S2111" s="10"/>
      <c r="T2111" s="10"/>
    </row>
    <row r="2112" spans="17:20" x14ac:dyDescent="0.35">
      <c r="Q2112" s="10"/>
      <c r="R2112" s="10"/>
      <c r="S2112" s="10"/>
      <c r="T2112" s="10"/>
    </row>
    <row r="2113" spans="17:20" x14ac:dyDescent="0.35">
      <c r="Q2113" s="10"/>
      <c r="R2113" s="10"/>
      <c r="S2113" s="10"/>
      <c r="T2113" s="10"/>
    </row>
    <row r="2114" spans="17:20" x14ac:dyDescent="0.35">
      <c r="Q2114" s="10"/>
      <c r="R2114" s="10"/>
      <c r="S2114" s="10"/>
      <c r="T2114" s="10"/>
    </row>
    <row r="2115" spans="17:20" x14ac:dyDescent="0.35">
      <c r="Q2115" s="10"/>
      <c r="R2115" s="10"/>
      <c r="S2115" s="10"/>
      <c r="T2115" s="10"/>
    </row>
    <row r="2116" spans="17:20" x14ac:dyDescent="0.35">
      <c r="Q2116" s="10"/>
      <c r="R2116" s="10"/>
      <c r="S2116" s="10"/>
      <c r="T2116" s="10"/>
    </row>
    <row r="2117" spans="17:20" x14ac:dyDescent="0.35">
      <c r="Q2117" s="10"/>
      <c r="R2117" s="10"/>
      <c r="S2117" s="10"/>
      <c r="T2117" s="10"/>
    </row>
    <row r="2118" spans="17:20" x14ac:dyDescent="0.35">
      <c r="Q2118" s="10"/>
      <c r="R2118" s="10"/>
      <c r="S2118" s="10"/>
      <c r="T2118" s="10"/>
    </row>
    <row r="2119" spans="17:20" x14ac:dyDescent="0.35">
      <c r="Q2119" s="10"/>
      <c r="R2119" s="10"/>
      <c r="S2119" s="10"/>
      <c r="T2119" s="10"/>
    </row>
    <row r="2120" spans="17:20" x14ac:dyDescent="0.35">
      <c r="Q2120" s="10"/>
      <c r="R2120" s="10"/>
      <c r="S2120" s="10"/>
      <c r="T2120" s="10"/>
    </row>
    <row r="2121" spans="17:20" x14ac:dyDescent="0.35">
      <c r="Q2121" s="10"/>
      <c r="R2121" s="10"/>
      <c r="S2121" s="10"/>
      <c r="T2121" s="10"/>
    </row>
    <row r="2122" spans="17:20" x14ac:dyDescent="0.35">
      <c r="Q2122" s="10"/>
      <c r="R2122" s="10"/>
      <c r="S2122" s="10"/>
      <c r="T2122" s="10"/>
    </row>
    <row r="2123" spans="17:20" x14ac:dyDescent="0.35">
      <c r="Q2123" s="10"/>
      <c r="R2123" s="10"/>
      <c r="S2123" s="10"/>
      <c r="T2123" s="10"/>
    </row>
    <row r="2124" spans="17:20" x14ac:dyDescent="0.35">
      <c r="Q2124" s="10"/>
      <c r="R2124" s="10"/>
      <c r="S2124" s="10"/>
      <c r="T2124" s="10"/>
    </row>
    <row r="2125" spans="17:20" x14ac:dyDescent="0.35">
      <c r="Q2125" s="10"/>
      <c r="R2125" s="10"/>
      <c r="S2125" s="10"/>
      <c r="T2125" s="10"/>
    </row>
    <row r="2126" spans="17:20" x14ac:dyDescent="0.35">
      <c r="Q2126" s="10"/>
      <c r="R2126" s="10"/>
      <c r="S2126" s="10"/>
      <c r="T2126" s="10"/>
    </row>
    <row r="2127" spans="17:20" x14ac:dyDescent="0.35">
      <c r="Q2127" s="10"/>
      <c r="R2127" s="10"/>
      <c r="S2127" s="10"/>
      <c r="T2127" s="10"/>
    </row>
    <row r="2128" spans="17:20" x14ac:dyDescent="0.35">
      <c r="Q2128" s="10"/>
      <c r="R2128" s="10"/>
      <c r="S2128" s="10"/>
      <c r="T2128" s="10"/>
    </row>
    <row r="2129" spans="17:20" x14ac:dyDescent="0.35">
      <c r="Q2129" s="10"/>
      <c r="R2129" s="10"/>
      <c r="S2129" s="10"/>
      <c r="T2129" s="10"/>
    </row>
    <row r="2130" spans="17:20" x14ac:dyDescent="0.35">
      <c r="Q2130" s="10"/>
      <c r="R2130" s="10"/>
      <c r="S2130" s="10"/>
      <c r="T2130" s="10"/>
    </row>
    <row r="2131" spans="17:20" x14ac:dyDescent="0.35">
      <c r="Q2131" s="10"/>
      <c r="R2131" s="10"/>
      <c r="S2131" s="10"/>
      <c r="T2131" s="10"/>
    </row>
    <row r="2132" spans="17:20" x14ac:dyDescent="0.35">
      <c r="Q2132" s="10"/>
      <c r="R2132" s="10"/>
      <c r="S2132" s="10"/>
      <c r="T2132" s="10"/>
    </row>
    <row r="2133" spans="17:20" x14ac:dyDescent="0.35">
      <c r="Q2133" s="10"/>
      <c r="R2133" s="10"/>
      <c r="S2133" s="10"/>
      <c r="T2133" s="10"/>
    </row>
    <row r="2134" spans="17:20" x14ac:dyDescent="0.35">
      <c r="Q2134" s="10"/>
      <c r="R2134" s="10"/>
      <c r="S2134" s="10"/>
      <c r="T2134" s="10"/>
    </row>
    <row r="2135" spans="17:20" x14ac:dyDescent="0.35">
      <c r="Q2135" s="10"/>
      <c r="R2135" s="10"/>
      <c r="S2135" s="10"/>
      <c r="T2135" s="10"/>
    </row>
    <row r="2136" spans="17:20" x14ac:dyDescent="0.35">
      <c r="Q2136" s="10"/>
      <c r="R2136" s="10"/>
      <c r="S2136" s="10"/>
      <c r="T2136" s="10"/>
    </row>
    <row r="2137" spans="17:20" x14ac:dyDescent="0.35">
      <c r="Q2137" s="10"/>
      <c r="R2137" s="10"/>
      <c r="S2137" s="10"/>
      <c r="T2137" s="10"/>
    </row>
    <row r="2138" spans="17:20" x14ac:dyDescent="0.35">
      <c r="Q2138" s="10"/>
      <c r="R2138" s="10"/>
      <c r="S2138" s="10"/>
      <c r="T2138" s="10"/>
    </row>
    <row r="2139" spans="17:20" x14ac:dyDescent="0.35">
      <c r="Q2139" s="10"/>
      <c r="R2139" s="10"/>
      <c r="S2139" s="10"/>
      <c r="T2139" s="10"/>
    </row>
    <row r="2140" spans="17:20" x14ac:dyDescent="0.35">
      <c r="Q2140" s="10"/>
      <c r="R2140" s="10"/>
      <c r="S2140" s="10"/>
      <c r="T2140" s="10"/>
    </row>
    <row r="2141" spans="17:20" x14ac:dyDescent="0.35">
      <c r="Q2141" s="10"/>
      <c r="R2141" s="10"/>
      <c r="S2141" s="10"/>
      <c r="T2141" s="10"/>
    </row>
    <row r="2142" spans="17:20" x14ac:dyDescent="0.35">
      <c r="Q2142" s="10"/>
      <c r="R2142" s="10"/>
      <c r="S2142" s="10"/>
      <c r="T2142" s="10"/>
    </row>
    <row r="2143" spans="17:20" x14ac:dyDescent="0.35">
      <c r="Q2143" s="10"/>
      <c r="R2143" s="10"/>
      <c r="S2143" s="10"/>
      <c r="T2143" s="10"/>
    </row>
    <row r="2144" spans="17:20" x14ac:dyDescent="0.35">
      <c r="Q2144" s="10"/>
      <c r="R2144" s="10"/>
      <c r="S2144" s="10"/>
      <c r="T2144" s="10"/>
    </row>
    <row r="2145" spans="17:20" x14ac:dyDescent="0.35">
      <c r="Q2145" s="10"/>
      <c r="R2145" s="10"/>
      <c r="S2145" s="10"/>
      <c r="T2145" s="10"/>
    </row>
    <row r="2146" spans="17:20" x14ac:dyDescent="0.35">
      <c r="Q2146" s="10"/>
      <c r="R2146" s="10"/>
      <c r="S2146" s="10"/>
      <c r="T2146" s="10"/>
    </row>
    <row r="2147" spans="17:20" x14ac:dyDescent="0.35">
      <c r="Q2147" s="10"/>
      <c r="R2147" s="10"/>
      <c r="S2147" s="10"/>
      <c r="T2147" s="10"/>
    </row>
    <row r="2148" spans="17:20" x14ac:dyDescent="0.35">
      <c r="Q2148" s="10"/>
      <c r="R2148" s="10"/>
      <c r="S2148" s="10"/>
      <c r="T2148" s="10"/>
    </row>
    <row r="2149" spans="17:20" x14ac:dyDescent="0.35">
      <c r="Q2149" s="10"/>
      <c r="R2149" s="10"/>
      <c r="S2149" s="10"/>
      <c r="T2149" s="10"/>
    </row>
    <row r="2150" spans="17:20" x14ac:dyDescent="0.35">
      <c r="Q2150" s="10"/>
      <c r="R2150" s="10"/>
      <c r="S2150" s="10"/>
      <c r="T2150" s="10"/>
    </row>
    <row r="2151" spans="17:20" x14ac:dyDescent="0.35">
      <c r="Q2151" s="10"/>
      <c r="R2151" s="10"/>
      <c r="S2151" s="10"/>
      <c r="T2151" s="10"/>
    </row>
    <row r="2152" spans="17:20" x14ac:dyDescent="0.35">
      <c r="Q2152" s="10"/>
      <c r="R2152" s="10"/>
      <c r="S2152" s="10"/>
      <c r="T2152" s="10"/>
    </row>
    <row r="2153" spans="17:20" x14ac:dyDescent="0.35">
      <c r="Q2153" s="10"/>
      <c r="R2153" s="10"/>
      <c r="S2153" s="10"/>
      <c r="T2153" s="10"/>
    </row>
    <row r="2154" spans="17:20" x14ac:dyDescent="0.35">
      <c r="Q2154" s="10"/>
      <c r="R2154" s="10"/>
      <c r="S2154" s="10"/>
      <c r="T2154" s="10"/>
    </row>
    <row r="2155" spans="17:20" x14ac:dyDescent="0.35">
      <c r="Q2155" s="10"/>
      <c r="R2155" s="10"/>
      <c r="S2155" s="10"/>
      <c r="T2155" s="10"/>
    </row>
    <row r="2156" spans="17:20" x14ac:dyDescent="0.35">
      <c r="Q2156" s="10"/>
      <c r="R2156" s="10"/>
      <c r="S2156" s="10"/>
      <c r="T2156" s="10"/>
    </row>
    <row r="2157" spans="17:20" x14ac:dyDescent="0.35">
      <c r="Q2157" s="10"/>
      <c r="R2157" s="10"/>
      <c r="S2157" s="10"/>
      <c r="T2157" s="10"/>
    </row>
    <row r="2158" spans="17:20" x14ac:dyDescent="0.35">
      <c r="Q2158" s="10"/>
      <c r="R2158" s="10"/>
      <c r="S2158" s="10"/>
      <c r="T2158" s="10"/>
    </row>
    <row r="2159" spans="17:20" x14ac:dyDescent="0.35">
      <c r="Q2159" s="10"/>
      <c r="R2159" s="10"/>
      <c r="S2159" s="10"/>
      <c r="T2159" s="10"/>
    </row>
    <row r="2160" spans="17:20" x14ac:dyDescent="0.35">
      <c r="Q2160" s="10"/>
      <c r="R2160" s="10"/>
      <c r="S2160" s="10"/>
      <c r="T2160" s="10"/>
    </row>
    <row r="2161" spans="17:20" x14ac:dyDescent="0.35">
      <c r="Q2161" s="10"/>
      <c r="R2161" s="10"/>
      <c r="S2161" s="10"/>
      <c r="T2161" s="10"/>
    </row>
    <row r="2162" spans="17:20" x14ac:dyDescent="0.35">
      <c r="Q2162" s="10"/>
      <c r="R2162" s="10"/>
      <c r="S2162" s="10"/>
      <c r="T2162" s="10"/>
    </row>
    <row r="2163" spans="17:20" x14ac:dyDescent="0.35">
      <c r="Q2163" s="10"/>
      <c r="R2163" s="10"/>
      <c r="S2163" s="10"/>
      <c r="T2163" s="10"/>
    </row>
    <row r="2164" spans="17:20" x14ac:dyDescent="0.35">
      <c r="Q2164" s="10"/>
      <c r="R2164" s="10"/>
      <c r="S2164" s="10"/>
      <c r="T2164" s="10"/>
    </row>
    <row r="2165" spans="17:20" x14ac:dyDescent="0.35">
      <c r="Q2165" s="10"/>
      <c r="R2165" s="10"/>
      <c r="S2165" s="10"/>
      <c r="T2165" s="10"/>
    </row>
    <row r="2166" spans="17:20" x14ac:dyDescent="0.35">
      <c r="Q2166" s="10"/>
      <c r="R2166" s="10"/>
      <c r="S2166" s="10"/>
      <c r="T2166" s="10"/>
    </row>
    <row r="2167" spans="17:20" x14ac:dyDescent="0.35">
      <c r="Q2167" s="10"/>
      <c r="R2167" s="10"/>
      <c r="S2167" s="10"/>
      <c r="T2167" s="10"/>
    </row>
    <row r="2168" spans="17:20" x14ac:dyDescent="0.35">
      <c r="Q2168" s="10"/>
      <c r="R2168" s="10"/>
      <c r="S2168" s="10"/>
      <c r="T2168" s="10"/>
    </row>
    <row r="2169" spans="17:20" x14ac:dyDescent="0.35">
      <c r="Q2169" s="10"/>
      <c r="R2169" s="10"/>
      <c r="S2169" s="10"/>
      <c r="T2169" s="10"/>
    </row>
    <row r="2170" spans="17:20" x14ac:dyDescent="0.35">
      <c r="Q2170" s="10"/>
      <c r="R2170" s="10"/>
      <c r="S2170" s="10"/>
      <c r="T2170" s="10"/>
    </row>
    <row r="2171" spans="17:20" x14ac:dyDescent="0.35">
      <c r="Q2171" s="10"/>
      <c r="R2171" s="10"/>
      <c r="S2171" s="10"/>
      <c r="T2171" s="10"/>
    </row>
    <row r="2172" spans="17:20" x14ac:dyDescent="0.35">
      <c r="Q2172" s="10"/>
      <c r="R2172" s="10"/>
      <c r="S2172" s="10"/>
      <c r="T2172" s="10"/>
    </row>
    <row r="2173" spans="17:20" x14ac:dyDescent="0.35">
      <c r="Q2173" s="10"/>
      <c r="R2173" s="10"/>
      <c r="S2173" s="10"/>
      <c r="T2173" s="10"/>
    </row>
    <row r="2174" spans="17:20" x14ac:dyDescent="0.35">
      <c r="Q2174" s="10"/>
      <c r="R2174" s="10"/>
      <c r="S2174" s="10"/>
      <c r="T2174" s="10"/>
    </row>
    <row r="2175" spans="17:20" x14ac:dyDescent="0.35">
      <c r="Q2175" s="10"/>
      <c r="R2175" s="10"/>
      <c r="S2175" s="10"/>
      <c r="T2175" s="10"/>
    </row>
    <row r="2176" spans="17:20" x14ac:dyDescent="0.35">
      <c r="Q2176" s="10"/>
      <c r="R2176" s="10"/>
      <c r="S2176" s="10"/>
      <c r="T2176" s="10"/>
    </row>
    <row r="2177" spans="17:20" x14ac:dyDescent="0.35">
      <c r="Q2177" s="10"/>
      <c r="R2177" s="10"/>
      <c r="S2177" s="10"/>
      <c r="T2177" s="10"/>
    </row>
    <row r="2178" spans="17:20" x14ac:dyDescent="0.35">
      <c r="Q2178" s="10"/>
      <c r="R2178" s="10"/>
      <c r="S2178" s="10"/>
      <c r="T2178" s="10"/>
    </row>
    <row r="2179" spans="17:20" x14ac:dyDescent="0.35">
      <c r="Q2179" s="10"/>
      <c r="R2179" s="10"/>
      <c r="S2179" s="10"/>
      <c r="T2179" s="10"/>
    </row>
    <row r="2180" spans="17:20" x14ac:dyDescent="0.35">
      <c r="Q2180" s="10"/>
      <c r="R2180" s="10"/>
      <c r="S2180" s="10"/>
      <c r="T2180" s="10"/>
    </row>
    <row r="2181" spans="17:20" x14ac:dyDescent="0.35">
      <c r="Q2181" s="10"/>
      <c r="R2181" s="10"/>
      <c r="S2181" s="10"/>
      <c r="T2181" s="10"/>
    </row>
    <row r="2182" spans="17:20" x14ac:dyDescent="0.35">
      <c r="Q2182" s="10"/>
      <c r="R2182" s="10"/>
      <c r="S2182" s="10"/>
      <c r="T2182" s="10"/>
    </row>
    <row r="2183" spans="17:20" x14ac:dyDescent="0.35">
      <c r="Q2183" s="10"/>
      <c r="R2183" s="10"/>
      <c r="S2183" s="10"/>
      <c r="T2183" s="10"/>
    </row>
    <row r="2184" spans="17:20" x14ac:dyDescent="0.35">
      <c r="Q2184" s="10"/>
      <c r="R2184" s="10"/>
      <c r="S2184" s="10"/>
      <c r="T2184" s="10"/>
    </row>
    <row r="2185" spans="17:20" x14ac:dyDescent="0.35">
      <c r="Q2185" s="10"/>
      <c r="R2185" s="10"/>
      <c r="S2185" s="10"/>
      <c r="T2185" s="10"/>
    </row>
    <row r="2186" spans="17:20" x14ac:dyDescent="0.35">
      <c r="Q2186" s="10"/>
      <c r="R2186" s="10"/>
      <c r="S2186" s="10"/>
      <c r="T2186" s="10"/>
    </row>
    <row r="2187" spans="17:20" x14ac:dyDescent="0.35">
      <c r="Q2187" s="10"/>
      <c r="R2187" s="10"/>
      <c r="S2187" s="10"/>
      <c r="T2187" s="10"/>
    </row>
    <row r="2188" spans="17:20" x14ac:dyDescent="0.35">
      <c r="Q2188" s="10"/>
      <c r="R2188" s="10"/>
      <c r="S2188" s="10"/>
      <c r="T2188" s="10"/>
    </row>
    <row r="2189" spans="17:20" x14ac:dyDescent="0.35">
      <c r="Q2189" s="10"/>
      <c r="R2189" s="10"/>
      <c r="S2189" s="10"/>
      <c r="T2189" s="10"/>
    </row>
    <row r="2190" spans="17:20" x14ac:dyDescent="0.35">
      <c r="Q2190" s="10"/>
      <c r="R2190" s="10"/>
      <c r="S2190" s="10"/>
      <c r="T2190" s="10"/>
    </row>
    <row r="2191" spans="17:20" x14ac:dyDescent="0.35">
      <c r="Q2191" s="10"/>
      <c r="R2191" s="10"/>
      <c r="S2191" s="10"/>
      <c r="T2191" s="10"/>
    </row>
    <row r="2192" spans="17:20" x14ac:dyDescent="0.35">
      <c r="Q2192" s="10"/>
      <c r="R2192" s="10"/>
      <c r="S2192" s="10"/>
      <c r="T2192" s="10"/>
    </row>
    <row r="2193" spans="17:20" x14ac:dyDescent="0.35">
      <c r="Q2193" s="10"/>
      <c r="R2193" s="10"/>
      <c r="S2193" s="10"/>
      <c r="T2193" s="10"/>
    </row>
    <row r="2194" spans="17:20" x14ac:dyDescent="0.35">
      <c r="Q2194" s="10"/>
      <c r="R2194" s="10"/>
      <c r="S2194" s="10"/>
      <c r="T2194" s="10"/>
    </row>
    <row r="2195" spans="17:20" x14ac:dyDescent="0.35">
      <c r="Q2195" s="10"/>
      <c r="R2195" s="10"/>
      <c r="S2195" s="10"/>
      <c r="T2195" s="10"/>
    </row>
    <row r="2196" spans="17:20" x14ac:dyDescent="0.35">
      <c r="Q2196" s="10"/>
      <c r="R2196" s="10"/>
      <c r="S2196" s="10"/>
      <c r="T2196" s="10"/>
    </row>
    <row r="2197" spans="17:20" x14ac:dyDescent="0.35">
      <c r="Q2197" s="10"/>
      <c r="R2197" s="10"/>
      <c r="S2197" s="10"/>
      <c r="T2197" s="10"/>
    </row>
    <row r="2198" spans="17:20" x14ac:dyDescent="0.35">
      <c r="Q2198" s="10"/>
      <c r="R2198" s="10"/>
      <c r="S2198" s="10"/>
      <c r="T2198" s="10"/>
    </row>
    <row r="2199" spans="17:20" x14ac:dyDescent="0.35">
      <c r="Q2199" s="10"/>
      <c r="R2199" s="10"/>
      <c r="S2199" s="10"/>
      <c r="T2199" s="10"/>
    </row>
    <row r="2200" spans="17:20" x14ac:dyDescent="0.35">
      <c r="Q2200" s="10"/>
      <c r="R2200" s="10"/>
      <c r="S2200" s="10"/>
      <c r="T2200" s="10"/>
    </row>
    <row r="2201" spans="17:20" x14ac:dyDescent="0.35">
      <c r="Q2201" s="10"/>
      <c r="R2201" s="10"/>
      <c r="S2201" s="10"/>
      <c r="T2201" s="10"/>
    </row>
    <row r="2202" spans="17:20" x14ac:dyDescent="0.35">
      <c r="Q2202" s="10"/>
      <c r="R2202" s="10"/>
      <c r="S2202" s="10"/>
      <c r="T2202" s="10"/>
    </row>
    <row r="2203" spans="17:20" x14ac:dyDescent="0.35">
      <c r="Q2203" s="10"/>
      <c r="R2203" s="10"/>
      <c r="S2203" s="10"/>
      <c r="T2203" s="10"/>
    </row>
    <row r="2204" spans="17:20" x14ac:dyDescent="0.35">
      <c r="Q2204" s="10"/>
      <c r="R2204" s="10"/>
      <c r="S2204" s="10"/>
      <c r="T2204" s="10"/>
    </row>
    <row r="2205" spans="17:20" x14ac:dyDescent="0.35">
      <c r="Q2205" s="10"/>
      <c r="R2205" s="10"/>
      <c r="S2205" s="10"/>
      <c r="T2205" s="10"/>
    </row>
    <row r="2206" spans="17:20" x14ac:dyDescent="0.35">
      <c r="Q2206" s="10"/>
      <c r="R2206" s="10"/>
      <c r="S2206" s="10"/>
      <c r="T2206" s="10"/>
    </row>
    <row r="2207" spans="17:20" x14ac:dyDescent="0.35">
      <c r="Q2207" s="10"/>
      <c r="R2207" s="10"/>
      <c r="S2207" s="10"/>
      <c r="T2207" s="10"/>
    </row>
    <row r="2208" spans="17:20" x14ac:dyDescent="0.35">
      <c r="Q2208" s="10"/>
      <c r="R2208" s="10"/>
      <c r="S2208" s="10"/>
      <c r="T2208" s="10"/>
    </row>
    <row r="2209" spans="17:20" x14ac:dyDescent="0.35">
      <c r="Q2209" s="10"/>
      <c r="R2209" s="10"/>
      <c r="S2209" s="10"/>
      <c r="T2209" s="10"/>
    </row>
    <row r="2210" spans="17:20" x14ac:dyDescent="0.35">
      <c r="Q2210" s="10"/>
      <c r="R2210" s="10"/>
      <c r="S2210" s="10"/>
      <c r="T2210" s="10"/>
    </row>
    <row r="2211" spans="17:20" x14ac:dyDescent="0.35">
      <c r="Q2211" s="10"/>
      <c r="R2211" s="10"/>
      <c r="S2211" s="10"/>
      <c r="T2211" s="10"/>
    </row>
    <row r="2212" spans="17:20" x14ac:dyDescent="0.35">
      <c r="Q2212" s="10"/>
      <c r="R2212" s="10"/>
      <c r="S2212" s="10"/>
      <c r="T2212" s="10"/>
    </row>
    <row r="2213" spans="17:20" x14ac:dyDescent="0.35">
      <c r="Q2213" s="10"/>
      <c r="R2213" s="10"/>
      <c r="S2213" s="10"/>
      <c r="T2213" s="10"/>
    </row>
    <row r="2214" spans="17:20" x14ac:dyDescent="0.35">
      <c r="Q2214" s="10"/>
      <c r="R2214" s="10"/>
      <c r="S2214" s="10"/>
      <c r="T2214" s="10"/>
    </row>
    <row r="2215" spans="17:20" x14ac:dyDescent="0.35">
      <c r="Q2215" s="10"/>
      <c r="R2215" s="10"/>
      <c r="S2215" s="10"/>
      <c r="T2215" s="10"/>
    </row>
    <row r="2216" spans="17:20" x14ac:dyDescent="0.35">
      <c r="Q2216" s="10"/>
      <c r="R2216" s="10"/>
      <c r="S2216" s="10"/>
      <c r="T2216" s="10"/>
    </row>
    <row r="2217" spans="17:20" x14ac:dyDescent="0.35">
      <c r="Q2217" s="10"/>
      <c r="R2217" s="10"/>
      <c r="S2217" s="10"/>
      <c r="T2217" s="10"/>
    </row>
    <row r="2218" spans="17:20" x14ac:dyDescent="0.35">
      <c r="Q2218" s="10"/>
      <c r="R2218" s="10"/>
      <c r="S2218" s="10"/>
      <c r="T2218" s="10"/>
    </row>
    <row r="2219" spans="17:20" x14ac:dyDescent="0.35">
      <c r="Q2219" s="10"/>
      <c r="R2219" s="10"/>
      <c r="S2219" s="10"/>
      <c r="T2219" s="10"/>
    </row>
    <row r="2220" spans="17:20" x14ac:dyDescent="0.35">
      <c r="Q2220" s="10"/>
      <c r="R2220" s="10"/>
      <c r="S2220" s="10"/>
      <c r="T2220" s="10"/>
    </row>
    <row r="2221" spans="17:20" x14ac:dyDescent="0.35">
      <c r="Q2221" s="10"/>
      <c r="R2221" s="10"/>
      <c r="S2221" s="10"/>
      <c r="T2221" s="10"/>
    </row>
    <row r="2222" spans="17:20" x14ac:dyDescent="0.35">
      <c r="Q2222" s="10"/>
      <c r="R2222" s="10"/>
      <c r="S2222" s="10"/>
      <c r="T2222" s="10"/>
    </row>
    <row r="2223" spans="17:20" x14ac:dyDescent="0.35">
      <c r="Q2223" s="10"/>
      <c r="R2223" s="10"/>
      <c r="S2223" s="10"/>
      <c r="T2223" s="10"/>
    </row>
    <row r="2224" spans="17:20" x14ac:dyDescent="0.35">
      <c r="Q2224" s="10"/>
      <c r="R2224" s="10"/>
      <c r="S2224" s="10"/>
      <c r="T2224" s="10"/>
    </row>
    <row r="2225" spans="17:20" x14ac:dyDescent="0.35">
      <c r="Q2225" s="10"/>
      <c r="R2225" s="10"/>
      <c r="S2225" s="10"/>
      <c r="T2225" s="10"/>
    </row>
    <row r="2226" spans="17:20" x14ac:dyDescent="0.35">
      <c r="Q2226" s="10"/>
      <c r="R2226" s="10"/>
      <c r="S2226" s="10"/>
      <c r="T2226" s="10"/>
    </row>
    <row r="2227" spans="17:20" x14ac:dyDescent="0.35">
      <c r="Q2227" s="10"/>
      <c r="R2227" s="10"/>
      <c r="S2227" s="10"/>
      <c r="T2227" s="10"/>
    </row>
    <row r="2228" spans="17:20" x14ac:dyDescent="0.35">
      <c r="Q2228" s="10"/>
      <c r="R2228" s="10"/>
      <c r="S2228" s="10"/>
      <c r="T2228" s="10"/>
    </row>
    <row r="2229" spans="17:20" x14ac:dyDescent="0.35">
      <c r="Q2229" s="10"/>
      <c r="R2229" s="10"/>
      <c r="S2229" s="10"/>
      <c r="T2229" s="10"/>
    </row>
    <row r="2230" spans="17:20" x14ac:dyDescent="0.35">
      <c r="Q2230" s="10"/>
      <c r="R2230" s="10"/>
      <c r="S2230" s="10"/>
      <c r="T2230" s="10"/>
    </row>
    <row r="2231" spans="17:20" x14ac:dyDescent="0.35">
      <c r="Q2231" s="10"/>
      <c r="R2231" s="10"/>
      <c r="S2231" s="10"/>
      <c r="T2231" s="10"/>
    </row>
    <row r="2232" spans="17:20" x14ac:dyDescent="0.35">
      <c r="Q2232" s="10"/>
      <c r="R2232" s="10"/>
      <c r="S2232" s="10"/>
      <c r="T2232" s="10"/>
    </row>
    <row r="2233" spans="17:20" x14ac:dyDescent="0.35">
      <c r="Q2233" s="10"/>
      <c r="R2233" s="10"/>
      <c r="S2233" s="10"/>
      <c r="T2233" s="10"/>
    </row>
    <row r="2234" spans="17:20" x14ac:dyDescent="0.35">
      <c r="Q2234" s="10"/>
      <c r="R2234" s="10"/>
      <c r="S2234" s="10"/>
      <c r="T2234" s="10"/>
    </row>
    <row r="2235" spans="17:20" x14ac:dyDescent="0.35">
      <c r="Q2235" s="10"/>
      <c r="R2235" s="10"/>
      <c r="S2235" s="10"/>
      <c r="T2235" s="10"/>
    </row>
    <row r="2236" spans="17:20" x14ac:dyDescent="0.35">
      <c r="Q2236" s="10"/>
      <c r="R2236" s="10"/>
      <c r="S2236" s="10"/>
      <c r="T2236" s="10"/>
    </row>
    <row r="2237" spans="17:20" x14ac:dyDescent="0.35">
      <c r="Q2237" s="10"/>
      <c r="R2237" s="10"/>
      <c r="S2237" s="10"/>
      <c r="T2237" s="10"/>
    </row>
    <row r="2238" spans="17:20" x14ac:dyDescent="0.35">
      <c r="Q2238" s="10"/>
      <c r="R2238" s="10"/>
      <c r="S2238" s="10"/>
      <c r="T2238" s="10"/>
    </row>
    <row r="2239" spans="17:20" x14ac:dyDescent="0.35">
      <c r="Q2239" s="10"/>
      <c r="R2239" s="10"/>
      <c r="S2239" s="10"/>
      <c r="T2239" s="10"/>
    </row>
    <row r="2240" spans="17:20" x14ac:dyDescent="0.35">
      <c r="Q2240" s="10"/>
      <c r="R2240" s="10"/>
      <c r="S2240" s="10"/>
      <c r="T2240" s="10"/>
    </row>
    <row r="2241" spans="17:20" x14ac:dyDescent="0.35">
      <c r="Q2241" s="10"/>
      <c r="R2241" s="10"/>
      <c r="S2241" s="10"/>
      <c r="T2241" s="10"/>
    </row>
    <row r="2242" spans="17:20" x14ac:dyDescent="0.35">
      <c r="Q2242" s="10"/>
      <c r="R2242" s="10"/>
      <c r="S2242" s="10"/>
      <c r="T2242" s="10"/>
    </row>
    <row r="2243" spans="17:20" x14ac:dyDescent="0.35">
      <c r="Q2243" s="10"/>
      <c r="R2243" s="10"/>
      <c r="S2243" s="10"/>
      <c r="T2243" s="10"/>
    </row>
    <row r="2244" spans="17:20" x14ac:dyDescent="0.35">
      <c r="Q2244" s="10"/>
      <c r="R2244" s="10"/>
      <c r="S2244" s="10"/>
      <c r="T2244" s="10"/>
    </row>
    <row r="2245" spans="17:20" x14ac:dyDescent="0.35">
      <c r="Q2245" s="10"/>
      <c r="R2245" s="10"/>
      <c r="S2245" s="10"/>
      <c r="T2245" s="10"/>
    </row>
    <row r="2246" spans="17:20" x14ac:dyDescent="0.35">
      <c r="Q2246" s="10"/>
      <c r="R2246" s="10"/>
      <c r="S2246" s="10"/>
      <c r="T2246" s="10"/>
    </row>
    <row r="2247" spans="17:20" x14ac:dyDescent="0.35">
      <c r="Q2247" s="10"/>
      <c r="R2247" s="10"/>
      <c r="S2247" s="10"/>
      <c r="T2247" s="10"/>
    </row>
    <row r="2248" spans="17:20" x14ac:dyDescent="0.35">
      <c r="Q2248" s="10"/>
      <c r="R2248" s="10"/>
      <c r="S2248" s="10"/>
      <c r="T2248" s="10"/>
    </row>
    <row r="2249" spans="17:20" x14ac:dyDescent="0.35">
      <c r="Q2249" s="10"/>
      <c r="R2249" s="10"/>
      <c r="S2249" s="10"/>
      <c r="T2249" s="10"/>
    </row>
    <row r="2250" spans="17:20" x14ac:dyDescent="0.35">
      <c r="Q2250" s="10"/>
      <c r="R2250" s="10"/>
      <c r="S2250" s="10"/>
      <c r="T2250" s="10"/>
    </row>
    <row r="2251" spans="17:20" x14ac:dyDescent="0.35">
      <c r="Q2251" s="10"/>
      <c r="R2251" s="10"/>
      <c r="S2251" s="10"/>
      <c r="T2251" s="10"/>
    </row>
    <row r="2252" spans="17:20" x14ac:dyDescent="0.35">
      <c r="Q2252" s="10"/>
      <c r="R2252" s="10"/>
      <c r="S2252" s="10"/>
      <c r="T2252" s="10"/>
    </row>
    <row r="2253" spans="17:20" x14ac:dyDescent="0.35">
      <c r="Q2253" s="10"/>
      <c r="R2253" s="10"/>
      <c r="S2253" s="10"/>
      <c r="T2253" s="10"/>
    </row>
    <row r="2254" spans="17:20" x14ac:dyDescent="0.35">
      <c r="Q2254" s="10"/>
      <c r="R2254" s="10"/>
      <c r="S2254" s="10"/>
      <c r="T2254" s="10"/>
    </row>
    <row r="2255" spans="17:20" x14ac:dyDescent="0.35">
      <c r="Q2255" s="10"/>
      <c r="R2255" s="10"/>
      <c r="S2255" s="10"/>
      <c r="T2255" s="10"/>
    </row>
    <row r="2256" spans="17:20" x14ac:dyDescent="0.35">
      <c r="Q2256" s="10"/>
      <c r="R2256" s="10"/>
      <c r="S2256" s="10"/>
      <c r="T2256" s="10"/>
    </row>
    <row r="2257" spans="17:20" x14ac:dyDescent="0.35">
      <c r="Q2257" s="10"/>
      <c r="R2257" s="10"/>
      <c r="S2257" s="10"/>
      <c r="T2257" s="10"/>
    </row>
    <row r="2258" spans="17:20" x14ac:dyDescent="0.35">
      <c r="Q2258" s="10"/>
      <c r="R2258" s="10"/>
      <c r="S2258" s="10"/>
      <c r="T2258" s="10"/>
    </row>
    <row r="2259" spans="17:20" x14ac:dyDescent="0.35">
      <c r="Q2259" s="10"/>
      <c r="R2259" s="10"/>
      <c r="S2259" s="10"/>
      <c r="T2259" s="10"/>
    </row>
    <row r="2260" spans="17:20" x14ac:dyDescent="0.35">
      <c r="Q2260" s="10"/>
      <c r="R2260" s="10"/>
      <c r="S2260" s="10"/>
      <c r="T2260" s="10"/>
    </row>
    <row r="2261" spans="17:20" x14ac:dyDescent="0.35">
      <c r="Q2261" s="10"/>
      <c r="R2261" s="10"/>
      <c r="S2261" s="10"/>
      <c r="T2261" s="10"/>
    </row>
    <row r="2262" spans="17:20" x14ac:dyDescent="0.35">
      <c r="Q2262" s="10"/>
      <c r="R2262" s="10"/>
      <c r="S2262" s="10"/>
      <c r="T2262" s="10"/>
    </row>
    <row r="2263" spans="17:20" x14ac:dyDescent="0.35">
      <c r="Q2263" s="10"/>
      <c r="R2263" s="10"/>
      <c r="S2263" s="10"/>
      <c r="T2263" s="10"/>
    </row>
    <row r="2264" spans="17:20" x14ac:dyDescent="0.35">
      <c r="Q2264" s="10"/>
      <c r="R2264" s="10"/>
      <c r="S2264" s="10"/>
      <c r="T2264" s="10"/>
    </row>
    <row r="2265" spans="17:20" x14ac:dyDescent="0.35">
      <c r="Q2265" s="10"/>
      <c r="R2265" s="10"/>
      <c r="S2265" s="10"/>
      <c r="T2265" s="10"/>
    </row>
    <row r="2266" spans="17:20" x14ac:dyDescent="0.35">
      <c r="Q2266" s="10"/>
      <c r="R2266" s="10"/>
      <c r="S2266" s="10"/>
      <c r="T2266" s="10"/>
    </row>
    <row r="2267" spans="17:20" x14ac:dyDescent="0.35">
      <c r="Q2267" s="10"/>
      <c r="R2267" s="10"/>
      <c r="S2267" s="10"/>
      <c r="T2267" s="10"/>
    </row>
    <row r="2268" spans="17:20" x14ac:dyDescent="0.35">
      <c r="Q2268" s="10"/>
      <c r="R2268" s="10"/>
      <c r="S2268" s="10"/>
      <c r="T2268" s="10"/>
    </row>
    <row r="2269" spans="17:20" x14ac:dyDescent="0.35">
      <c r="Q2269" s="10"/>
      <c r="R2269" s="10"/>
      <c r="S2269" s="10"/>
      <c r="T2269" s="10"/>
    </row>
    <row r="2270" spans="17:20" x14ac:dyDescent="0.35">
      <c r="Q2270" s="10"/>
      <c r="R2270" s="10"/>
      <c r="S2270" s="10"/>
      <c r="T2270" s="10"/>
    </row>
    <row r="2271" spans="17:20" x14ac:dyDescent="0.35">
      <c r="Q2271" s="10"/>
      <c r="R2271" s="10"/>
      <c r="S2271" s="10"/>
      <c r="T2271" s="10"/>
    </row>
    <row r="2272" spans="17:20" x14ac:dyDescent="0.35">
      <c r="Q2272" s="10"/>
      <c r="R2272" s="10"/>
      <c r="S2272" s="10"/>
      <c r="T2272" s="10"/>
    </row>
    <row r="2273" spans="17:20" x14ac:dyDescent="0.35">
      <c r="Q2273" s="10"/>
      <c r="R2273" s="10"/>
      <c r="S2273" s="10"/>
      <c r="T2273" s="10"/>
    </row>
    <row r="2274" spans="17:20" x14ac:dyDescent="0.35">
      <c r="Q2274" s="10"/>
      <c r="R2274" s="10"/>
      <c r="S2274" s="10"/>
      <c r="T2274" s="10"/>
    </row>
    <row r="2275" spans="17:20" x14ac:dyDescent="0.35">
      <c r="Q2275" s="10"/>
      <c r="R2275" s="10"/>
      <c r="S2275" s="10"/>
      <c r="T2275" s="10"/>
    </row>
    <row r="2276" spans="17:20" x14ac:dyDescent="0.35">
      <c r="Q2276" s="10"/>
      <c r="R2276" s="10"/>
      <c r="S2276" s="10"/>
      <c r="T2276" s="10"/>
    </row>
    <row r="2277" spans="17:20" x14ac:dyDescent="0.35">
      <c r="Q2277" s="10"/>
      <c r="R2277" s="10"/>
      <c r="S2277" s="10"/>
      <c r="T2277" s="10"/>
    </row>
    <row r="2278" spans="17:20" x14ac:dyDescent="0.35">
      <c r="Q2278" s="10"/>
      <c r="R2278" s="10"/>
      <c r="S2278" s="10"/>
      <c r="T2278" s="10"/>
    </row>
    <row r="2279" spans="17:20" x14ac:dyDescent="0.35">
      <c r="Q2279" s="10"/>
      <c r="R2279" s="10"/>
      <c r="S2279" s="10"/>
      <c r="T2279" s="10"/>
    </row>
    <row r="2280" spans="17:20" x14ac:dyDescent="0.35">
      <c r="Q2280" s="10"/>
      <c r="R2280" s="10"/>
      <c r="S2280" s="10"/>
      <c r="T2280" s="10"/>
    </row>
    <row r="2281" spans="17:20" x14ac:dyDescent="0.35">
      <c r="Q2281" s="10"/>
      <c r="R2281" s="10"/>
      <c r="S2281" s="10"/>
      <c r="T2281" s="10"/>
    </row>
    <row r="2282" spans="17:20" x14ac:dyDescent="0.35">
      <c r="Q2282" s="10"/>
      <c r="R2282" s="10"/>
      <c r="S2282" s="10"/>
      <c r="T2282" s="10"/>
    </row>
    <row r="2283" spans="17:20" x14ac:dyDescent="0.35">
      <c r="Q2283" s="10"/>
      <c r="R2283" s="10"/>
      <c r="S2283" s="10"/>
      <c r="T2283" s="10"/>
    </row>
    <row r="2284" spans="17:20" x14ac:dyDescent="0.35">
      <c r="Q2284" s="10"/>
      <c r="R2284" s="10"/>
      <c r="S2284" s="10"/>
      <c r="T2284" s="10"/>
    </row>
    <row r="2285" spans="17:20" x14ac:dyDescent="0.35">
      <c r="Q2285" s="10"/>
      <c r="R2285" s="10"/>
      <c r="S2285" s="10"/>
      <c r="T2285" s="10"/>
    </row>
    <row r="2286" spans="17:20" x14ac:dyDescent="0.35">
      <c r="Q2286" s="10"/>
      <c r="R2286" s="10"/>
      <c r="S2286" s="10"/>
      <c r="T2286" s="10"/>
    </row>
    <row r="2287" spans="17:20" x14ac:dyDescent="0.35">
      <c r="Q2287" s="10"/>
      <c r="R2287" s="10"/>
      <c r="S2287" s="10"/>
      <c r="T2287" s="10"/>
    </row>
    <row r="2288" spans="17:20" x14ac:dyDescent="0.35">
      <c r="Q2288" s="10"/>
      <c r="R2288" s="10"/>
      <c r="S2288" s="10"/>
      <c r="T2288" s="10"/>
    </row>
    <row r="2289" spans="17:20" x14ac:dyDescent="0.35">
      <c r="Q2289" s="10"/>
      <c r="R2289" s="10"/>
      <c r="S2289" s="10"/>
      <c r="T2289" s="10"/>
    </row>
    <row r="2290" spans="17:20" x14ac:dyDescent="0.35">
      <c r="Q2290" s="10"/>
      <c r="R2290" s="10"/>
      <c r="S2290" s="10"/>
      <c r="T2290" s="10"/>
    </row>
    <row r="2291" spans="17:20" x14ac:dyDescent="0.35">
      <c r="Q2291" s="10"/>
      <c r="R2291" s="10"/>
      <c r="S2291" s="10"/>
      <c r="T2291" s="10"/>
    </row>
    <row r="2292" spans="17:20" x14ac:dyDescent="0.35">
      <c r="Q2292" s="10"/>
      <c r="R2292" s="10"/>
      <c r="S2292" s="10"/>
      <c r="T2292" s="10"/>
    </row>
    <row r="2293" spans="17:20" x14ac:dyDescent="0.35">
      <c r="Q2293" s="10"/>
      <c r="R2293" s="10"/>
      <c r="S2293" s="10"/>
      <c r="T2293" s="10"/>
    </row>
    <row r="2294" spans="17:20" x14ac:dyDescent="0.35">
      <c r="Q2294" s="10"/>
      <c r="R2294" s="10"/>
      <c r="S2294" s="10"/>
      <c r="T2294" s="10"/>
    </row>
    <row r="2295" spans="17:20" x14ac:dyDescent="0.35">
      <c r="Q2295" s="10"/>
      <c r="R2295" s="10"/>
      <c r="S2295" s="10"/>
      <c r="T2295" s="10"/>
    </row>
    <row r="2296" spans="17:20" x14ac:dyDescent="0.35">
      <c r="Q2296" s="10"/>
      <c r="R2296" s="10"/>
      <c r="S2296" s="10"/>
      <c r="T2296" s="10"/>
    </row>
    <row r="2297" spans="17:20" x14ac:dyDescent="0.35">
      <c r="Q2297" s="10"/>
      <c r="R2297" s="10"/>
      <c r="S2297" s="10"/>
      <c r="T2297" s="10"/>
    </row>
    <row r="2298" spans="17:20" x14ac:dyDescent="0.35">
      <c r="Q2298" s="10"/>
      <c r="R2298" s="10"/>
      <c r="S2298" s="10"/>
      <c r="T2298" s="10"/>
    </row>
    <row r="2299" spans="17:20" x14ac:dyDescent="0.35">
      <c r="Q2299" s="10"/>
      <c r="R2299" s="10"/>
      <c r="S2299" s="10"/>
      <c r="T2299" s="10"/>
    </row>
    <row r="2300" spans="17:20" x14ac:dyDescent="0.35">
      <c r="Q2300" s="10"/>
      <c r="R2300" s="10"/>
      <c r="S2300" s="10"/>
      <c r="T2300" s="10"/>
    </row>
    <row r="2301" spans="17:20" x14ac:dyDescent="0.35">
      <c r="Q2301" s="10"/>
      <c r="R2301" s="10"/>
      <c r="S2301" s="10"/>
      <c r="T2301" s="10"/>
    </row>
    <row r="2302" spans="17:20" x14ac:dyDescent="0.35">
      <c r="Q2302" s="10"/>
      <c r="R2302" s="10"/>
      <c r="S2302" s="10"/>
      <c r="T2302" s="10"/>
    </row>
    <row r="2303" spans="17:20" x14ac:dyDescent="0.35">
      <c r="Q2303" s="10"/>
      <c r="R2303" s="10"/>
      <c r="S2303" s="10"/>
      <c r="T2303" s="10"/>
    </row>
    <row r="2304" spans="17:20" x14ac:dyDescent="0.35">
      <c r="Q2304" s="10"/>
      <c r="R2304" s="10"/>
      <c r="S2304" s="10"/>
      <c r="T2304" s="10"/>
    </row>
    <row r="2305" spans="17:20" x14ac:dyDescent="0.35">
      <c r="Q2305" s="10"/>
      <c r="R2305" s="10"/>
      <c r="S2305" s="10"/>
      <c r="T2305" s="10"/>
    </row>
    <row r="2306" spans="17:20" x14ac:dyDescent="0.35">
      <c r="Q2306" s="10"/>
      <c r="R2306" s="10"/>
      <c r="S2306" s="10"/>
      <c r="T2306" s="10"/>
    </row>
    <row r="2307" spans="17:20" x14ac:dyDescent="0.35">
      <c r="Q2307" s="10"/>
      <c r="R2307" s="10"/>
      <c r="S2307" s="10"/>
      <c r="T2307" s="10"/>
    </row>
    <row r="2308" spans="17:20" x14ac:dyDescent="0.35">
      <c r="Q2308" s="10"/>
      <c r="R2308" s="10"/>
      <c r="S2308" s="10"/>
      <c r="T2308" s="10"/>
    </row>
    <row r="2309" spans="17:20" x14ac:dyDescent="0.35">
      <c r="Q2309" s="10"/>
      <c r="R2309" s="10"/>
      <c r="S2309" s="10"/>
      <c r="T2309" s="10"/>
    </row>
    <row r="2310" spans="17:20" x14ac:dyDescent="0.35">
      <c r="Q2310" s="10"/>
      <c r="R2310" s="10"/>
      <c r="S2310" s="10"/>
      <c r="T2310" s="10"/>
    </row>
    <row r="2311" spans="17:20" x14ac:dyDescent="0.35">
      <c r="Q2311" s="10"/>
      <c r="R2311" s="10"/>
      <c r="S2311" s="10"/>
      <c r="T2311" s="10"/>
    </row>
    <row r="2312" spans="17:20" x14ac:dyDescent="0.35">
      <c r="Q2312" s="10"/>
      <c r="R2312" s="10"/>
      <c r="S2312" s="10"/>
      <c r="T2312" s="10"/>
    </row>
    <row r="2313" spans="17:20" x14ac:dyDescent="0.35">
      <c r="Q2313" s="10"/>
      <c r="R2313" s="10"/>
      <c r="S2313" s="10"/>
      <c r="T2313" s="10"/>
    </row>
    <row r="2314" spans="17:20" x14ac:dyDescent="0.35">
      <c r="Q2314" s="10"/>
      <c r="R2314" s="10"/>
      <c r="S2314" s="10"/>
      <c r="T2314" s="10"/>
    </row>
    <row r="2315" spans="17:20" x14ac:dyDescent="0.35">
      <c r="Q2315" s="10"/>
      <c r="R2315" s="10"/>
      <c r="S2315" s="10"/>
      <c r="T2315" s="10"/>
    </row>
    <row r="2316" spans="17:20" x14ac:dyDescent="0.35">
      <c r="Q2316" s="10"/>
      <c r="R2316" s="10"/>
      <c r="S2316" s="10"/>
      <c r="T2316" s="10"/>
    </row>
    <row r="2317" spans="17:20" x14ac:dyDescent="0.35">
      <c r="Q2317" s="10"/>
      <c r="R2317" s="10"/>
      <c r="S2317" s="10"/>
      <c r="T2317" s="10"/>
    </row>
    <row r="2318" spans="17:20" x14ac:dyDescent="0.35">
      <c r="Q2318" s="10"/>
      <c r="R2318" s="10"/>
      <c r="S2318" s="10"/>
      <c r="T2318" s="10"/>
    </row>
    <row r="2319" spans="17:20" x14ac:dyDescent="0.35">
      <c r="Q2319" s="10"/>
      <c r="R2319" s="10"/>
      <c r="S2319" s="10"/>
      <c r="T2319" s="10"/>
    </row>
    <row r="2320" spans="17:20" x14ac:dyDescent="0.35">
      <c r="Q2320" s="10"/>
      <c r="R2320" s="10"/>
      <c r="S2320" s="10"/>
      <c r="T2320" s="10"/>
    </row>
    <row r="2321" spans="17:20" x14ac:dyDescent="0.35">
      <c r="Q2321" s="10"/>
      <c r="R2321" s="10"/>
      <c r="S2321" s="10"/>
      <c r="T2321" s="10"/>
    </row>
    <row r="2322" spans="17:20" x14ac:dyDescent="0.35">
      <c r="Q2322" s="10"/>
      <c r="R2322" s="10"/>
      <c r="S2322" s="10"/>
      <c r="T2322" s="10"/>
    </row>
    <row r="2323" spans="17:20" x14ac:dyDescent="0.35">
      <c r="Q2323" s="10"/>
      <c r="R2323" s="10"/>
      <c r="S2323" s="10"/>
      <c r="T2323" s="10"/>
    </row>
    <row r="2324" spans="17:20" x14ac:dyDescent="0.35">
      <c r="Q2324" s="10"/>
      <c r="R2324" s="10"/>
      <c r="S2324" s="10"/>
      <c r="T2324" s="10"/>
    </row>
    <row r="2325" spans="17:20" x14ac:dyDescent="0.35">
      <c r="Q2325" s="10"/>
      <c r="R2325" s="10"/>
      <c r="S2325" s="10"/>
      <c r="T2325" s="10"/>
    </row>
    <row r="2326" spans="17:20" x14ac:dyDescent="0.35">
      <c r="Q2326" s="10"/>
      <c r="R2326" s="10"/>
      <c r="S2326" s="10"/>
      <c r="T2326" s="10"/>
    </row>
    <row r="2327" spans="17:20" x14ac:dyDescent="0.35">
      <c r="Q2327" s="10"/>
      <c r="R2327" s="10"/>
      <c r="S2327" s="10"/>
      <c r="T2327" s="10"/>
    </row>
    <row r="2328" spans="17:20" x14ac:dyDescent="0.35">
      <c r="Q2328" s="10"/>
      <c r="R2328" s="10"/>
      <c r="S2328" s="10"/>
      <c r="T2328" s="10"/>
    </row>
    <row r="2329" spans="17:20" x14ac:dyDescent="0.35">
      <c r="Q2329" s="10"/>
      <c r="R2329" s="10"/>
      <c r="S2329" s="10"/>
      <c r="T2329" s="10"/>
    </row>
    <row r="2330" spans="17:20" x14ac:dyDescent="0.35">
      <c r="Q2330" s="10"/>
      <c r="R2330" s="10"/>
      <c r="S2330" s="10"/>
      <c r="T2330" s="10"/>
    </row>
    <row r="2331" spans="17:20" x14ac:dyDescent="0.35">
      <c r="Q2331" s="10"/>
      <c r="R2331" s="10"/>
      <c r="S2331" s="10"/>
      <c r="T2331" s="10"/>
    </row>
    <row r="2332" spans="17:20" x14ac:dyDescent="0.35">
      <c r="Q2332" s="10"/>
      <c r="R2332" s="10"/>
      <c r="S2332" s="10"/>
      <c r="T2332" s="10"/>
    </row>
    <row r="2333" spans="17:20" x14ac:dyDescent="0.35">
      <c r="Q2333" s="10"/>
      <c r="R2333" s="10"/>
      <c r="S2333" s="10"/>
      <c r="T2333" s="10"/>
    </row>
    <row r="2334" spans="17:20" x14ac:dyDescent="0.35">
      <c r="Q2334" s="10"/>
      <c r="R2334" s="10"/>
      <c r="S2334" s="10"/>
      <c r="T2334" s="10"/>
    </row>
    <row r="2335" spans="17:20" x14ac:dyDescent="0.35">
      <c r="Q2335" s="10"/>
      <c r="R2335" s="10"/>
      <c r="S2335" s="10"/>
      <c r="T2335" s="10"/>
    </row>
    <row r="2336" spans="17:20" x14ac:dyDescent="0.35">
      <c r="Q2336" s="10"/>
      <c r="R2336" s="10"/>
      <c r="S2336" s="10"/>
      <c r="T2336" s="10"/>
    </row>
    <row r="2337" spans="17:20" x14ac:dyDescent="0.35">
      <c r="Q2337" s="10"/>
      <c r="R2337" s="10"/>
      <c r="S2337" s="10"/>
      <c r="T2337" s="10"/>
    </row>
    <row r="2338" spans="17:20" x14ac:dyDescent="0.35">
      <c r="Q2338" s="10"/>
      <c r="R2338" s="10"/>
      <c r="S2338" s="10"/>
      <c r="T2338" s="10"/>
    </row>
    <row r="2339" spans="17:20" x14ac:dyDescent="0.35">
      <c r="Q2339" s="10"/>
      <c r="R2339" s="10"/>
      <c r="S2339" s="10"/>
      <c r="T2339" s="10"/>
    </row>
    <row r="2340" spans="17:20" x14ac:dyDescent="0.35">
      <c r="Q2340" s="10"/>
      <c r="R2340" s="10"/>
      <c r="S2340" s="10"/>
      <c r="T2340" s="10"/>
    </row>
    <row r="2341" spans="17:20" x14ac:dyDescent="0.35">
      <c r="Q2341" s="10"/>
      <c r="R2341" s="10"/>
      <c r="S2341" s="10"/>
      <c r="T2341" s="10"/>
    </row>
    <row r="2342" spans="17:20" x14ac:dyDescent="0.35">
      <c r="Q2342" s="10"/>
      <c r="R2342" s="10"/>
      <c r="S2342" s="10"/>
      <c r="T2342" s="10"/>
    </row>
    <row r="2343" spans="17:20" x14ac:dyDescent="0.35">
      <c r="Q2343" s="10"/>
      <c r="R2343" s="10"/>
      <c r="S2343" s="10"/>
      <c r="T2343" s="10"/>
    </row>
    <row r="2344" spans="17:20" x14ac:dyDescent="0.35">
      <c r="Q2344" s="10"/>
      <c r="R2344" s="10"/>
      <c r="S2344" s="10"/>
      <c r="T2344" s="10"/>
    </row>
    <row r="2345" spans="17:20" x14ac:dyDescent="0.35">
      <c r="Q2345" s="10"/>
      <c r="R2345" s="10"/>
      <c r="S2345" s="10"/>
      <c r="T2345" s="10"/>
    </row>
    <row r="2346" spans="17:20" x14ac:dyDescent="0.35">
      <c r="Q2346" s="10"/>
      <c r="R2346" s="10"/>
      <c r="S2346" s="10"/>
      <c r="T2346" s="10"/>
    </row>
    <row r="2347" spans="17:20" x14ac:dyDescent="0.35">
      <c r="Q2347" s="10"/>
      <c r="R2347" s="10"/>
      <c r="S2347" s="10"/>
      <c r="T2347" s="10"/>
    </row>
    <row r="2348" spans="17:20" x14ac:dyDescent="0.35">
      <c r="Q2348" s="10"/>
      <c r="R2348" s="10"/>
      <c r="S2348" s="10"/>
      <c r="T2348" s="10"/>
    </row>
    <row r="2349" spans="17:20" x14ac:dyDescent="0.35">
      <c r="Q2349" s="10"/>
      <c r="R2349" s="10"/>
      <c r="S2349" s="10"/>
      <c r="T2349" s="10"/>
    </row>
    <row r="2350" spans="17:20" x14ac:dyDescent="0.35">
      <c r="Q2350" s="10"/>
      <c r="R2350" s="10"/>
      <c r="S2350" s="10"/>
      <c r="T2350" s="10"/>
    </row>
    <row r="2351" spans="17:20" x14ac:dyDescent="0.35">
      <c r="Q2351" s="10"/>
      <c r="R2351" s="10"/>
      <c r="S2351" s="10"/>
      <c r="T2351" s="10"/>
    </row>
    <row r="2352" spans="17:20" x14ac:dyDescent="0.35">
      <c r="Q2352" s="10"/>
      <c r="R2352" s="10"/>
      <c r="S2352" s="10"/>
      <c r="T2352" s="10"/>
    </row>
    <row r="2353" spans="17:20" x14ac:dyDescent="0.35">
      <c r="Q2353" s="10"/>
      <c r="R2353" s="10"/>
      <c r="S2353" s="10"/>
      <c r="T2353" s="10"/>
    </row>
    <row r="2354" spans="17:20" x14ac:dyDescent="0.35">
      <c r="Q2354" s="10"/>
      <c r="R2354" s="10"/>
      <c r="S2354" s="10"/>
      <c r="T2354" s="10"/>
    </row>
    <row r="2355" spans="17:20" x14ac:dyDescent="0.35">
      <c r="Q2355" s="10"/>
      <c r="R2355" s="10"/>
      <c r="S2355" s="10"/>
      <c r="T2355" s="10"/>
    </row>
    <row r="2356" spans="17:20" x14ac:dyDescent="0.35">
      <c r="Q2356" s="10"/>
      <c r="R2356" s="10"/>
      <c r="S2356" s="10"/>
      <c r="T2356" s="10"/>
    </row>
    <row r="2357" spans="17:20" x14ac:dyDescent="0.35">
      <c r="Q2357" s="10"/>
      <c r="R2357" s="10"/>
      <c r="S2357" s="10"/>
      <c r="T2357" s="10"/>
    </row>
    <row r="2358" spans="17:20" x14ac:dyDescent="0.35">
      <c r="Q2358" s="10"/>
      <c r="R2358" s="10"/>
      <c r="S2358" s="10"/>
      <c r="T2358" s="10"/>
    </row>
    <row r="2359" spans="17:20" x14ac:dyDescent="0.35">
      <c r="Q2359" s="10"/>
      <c r="R2359" s="10"/>
      <c r="S2359" s="10"/>
      <c r="T2359" s="10"/>
    </row>
    <row r="2360" spans="17:20" x14ac:dyDescent="0.35">
      <c r="Q2360" s="10"/>
      <c r="R2360" s="10"/>
      <c r="S2360" s="10"/>
      <c r="T2360" s="10"/>
    </row>
    <row r="2361" spans="17:20" x14ac:dyDescent="0.35">
      <c r="Q2361" s="10"/>
      <c r="R2361" s="10"/>
      <c r="S2361" s="10"/>
      <c r="T2361" s="10"/>
    </row>
    <row r="2362" spans="17:20" x14ac:dyDescent="0.35">
      <c r="Q2362" s="10"/>
      <c r="R2362" s="10"/>
      <c r="S2362" s="10"/>
      <c r="T2362" s="10"/>
    </row>
    <row r="2363" spans="17:20" x14ac:dyDescent="0.35">
      <c r="Q2363" s="10"/>
      <c r="R2363" s="10"/>
      <c r="S2363" s="10"/>
      <c r="T2363" s="10"/>
    </row>
    <row r="2364" spans="17:20" x14ac:dyDescent="0.35">
      <c r="Q2364" s="10"/>
      <c r="R2364" s="10"/>
      <c r="S2364" s="10"/>
      <c r="T2364" s="10"/>
    </row>
    <row r="2365" spans="17:20" x14ac:dyDescent="0.35">
      <c r="Q2365" s="10"/>
      <c r="R2365" s="10"/>
      <c r="S2365" s="10"/>
      <c r="T2365" s="10"/>
    </row>
    <row r="2366" spans="17:20" x14ac:dyDescent="0.35">
      <c r="Q2366" s="10"/>
      <c r="R2366" s="10"/>
      <c r="S2366" s="10"/>
      <c r="T2366" s="10"/>
    </row>
    <row r="2367" spans="17:20" x14ac:dyDescent="0.35">
      <c r="Q2367" s="10"/>
      <c r="R2367" s="10"/>
      <c r="S2367" s="10"/>
      <c r="T2367" s="10"/>
    </row>
    <row r="2368" spans="17:20" x14ac:dyDescent="0.35">
      <c r="Q2368" s="10"/>
      <c r="R2368" s="10"/>
      <c r="S2368" s="10"/>
      <c r="T2368" s="10"/>
    </row>
    <row r="2369" spans="17:20" x14ac:dyDescent="0.35">
      <c r="Q2369" s="10"/>
      <c r="R2369" s="10"/>
      <c r="S2369" s="10"/>
      <c r="T2369" s="10"/>
    </row>
    <row r="2370" spans="17:20" x14ac:dyDescent="0.35">
      <c r="Q2370" s="10"/>
      <c r="R2370" s="10"/>
      <c r="S2370" s="10"/>
      <c r="T2370" s="10"/>
    </row>
    <row r="2371" spans="17:20" x14ac:dyDescent="0.35">
      <c r="Q2371" s="10"/>
      <c r="R2371" s="10"/>
      <c r="S2371" s="10"/>
      <c r="T2371" s="10"/>
    </row>
    <row r="2372" spans="17:20" x14ac:dyDescent="0.35">
      <c r="Q2372" s="10"/>
      <c r="R2372" s="10"/>
      <c r="S2372" s="10"/>
      <c r="T2372" s="10"/>
    </row>
    <row r="2373" spans="17:20" x14ac:dyDescent="0.35">
      <c r="Q2373" s="10"/>
      <c r="R2373" s="10"/>
      <c r="S2373" s="10"/>
      <c r="T2373" s="10"/>
    </row>
    <row r="2374" spans="17:20" x14ac:dyDescent="0.35">
      <c r="Q2374" s="10"/>
      <c r="R2374" s="10"/>
      <c r="S2374" s="10"/>
      <c r="T2374" s="10"/>
    </row>
    <row r="2375" spans="17:20" x14ac:dyDescent="0.35">
      <c r="Q2375" s="10"/>
      <c r="R2375" s="10"/>
      <c r="S2375" s="10"/>
      <c r="T2375" s="10"/>
    </row>
    <row r="2376" spans="17:20" x14ac:dyDescent="0.35">
      <c r="Q2376" s="10"/>
      <c r="R2376" s="10"/>
      <c r="S2376" s="10"/>
      <c r="T2376" s="10"/>
    </row>
    <row r="2377" spans="17:20" x14ac:dyDescent="0.35">
      <c r="Q2377" s="10"/>
      <c r="R2377" s="10"/>
      <c r="S2377" s="10"/>
      <c r="T2377" s="10"/>
    </row>
    <row r="2378" spans="17:20" x14ac:dyDescent="0.35">
      <c r="Q2378" s="10"/>
      <c r="R2378" s="10"/>
      <c r="S2378" s="10"/>
      <c r="T2378" s="10"/>
    </row>
    <row r="2379" spans="17:20" x14ac:dyDescent="0.35">
      <c r="Q2379" s="10"/>
      <c r="R2379" s="10"/>
      <c r="S2379" s="10"/>
      <c r="T2379" s="10"/>
    </row>
    <row r="2380" spans="17:20" x14ac:dyDescent="0.35">
      <c r="Q2380" s="10"/>
      <c r="R2380" s="10"/>
      <c r="S2380" s="10"/>
      <c r="T2380" s="10"/>
    </row>
    <row r="2381" spans="17:20" x14ac:dyDescent="0.35">
      <c r="Q2381" s="10"/>
      <c r="R2381" s="10"/>
      <c r="S2381" s="10"/>
      <c r="T2381" s="10"/>
    </row>
    <row r="2382" spans="17:20" x14ac:dyDescent="0.35">
      <c r="Q2382" s="10"/>
      <c r="R2382" s="10"/>
      <c r="S2382" s="10"/>
      <c r="T2382" s="10"/>
    </row>
    <row r="2383" spans="17:20" x14ac:dyDescent="0.35">
      <c r="Q2383" s="10"/>
      <c r="R2383" s="10"/>
      <c r="S2383" s="10"/>
      <c r="T2383" s="10"/>
    </row>
    <row r="2384" spans="17:20" x14ac:dyDescent="0.35">
      <c r="Q2384" s="10"/>
      <c r="R2384" s="10"/>
      <c r="S2384" s="10"/>
      <c r="T2384" s="10"/>
    </row>
    <row r="2385" spans="17:20" x14ac:dyDescent="0.35">
      <c r="Q2385" s="10"/>
      <c r="R2385" s="10"/>
      <c r="S2385" s="10"/>
      <c r="T2385" s="10"/>
    </row>
    <row r="2386" spans="17:20" x14ac:dyDescent="0.35">
      <c r="Q2386" s="10"/>
      <c r="R2386" s="10"/>
      <c r="S2386" s="10"/>
      <c r="T2386" s="10"/>
    </row>
    <row r="2387" spans="17:20" x14ac:dyDescent="0.35">
      <c r="Q2387" s="10"/>
      <c r="R2387" s="10"/>
      <c r="S2387" s="10"/>
      <c r="T2387" s="10"/>
    </row>
    <row r="2388" spans="17:20" x14ac:dyDescent="0.35">
      <c r="Q2388" s="10"/>
      <c r="R2388" s="10"/>
      <c r="S2388" s="10"/>
      <c r="T2388" s="10"/>
    </row>
    <row r="2389" spans="17:20" x14ac:dyDescent="0.35">
      <c r="Q2389" s="10"/>
      <c r="R2389" s="10"/>
      <c r="S2389" s="10"/>
      <c r="T2389" s="10"/>
    </row>
    <row r="2390" spans="17:20" x14ac:dyDescent="0.35">
      <c r="Q2390" s="10"/>
      <c r="R2390" s="10"/>
      <c r="S2390" s="10"/>
      <c r="T2390" s="10"/>
    </row>
    <row r="2391" spans="17:20" x14ac:dyDescent="0.35">
      <c r="Q2391" s="10"/>
      <c r="R2391" s="10"/>
      <c r="S2391" s="10"/>
      <c r="T2391" s="10"/>
    </row>
    <row r="2392" spans="17:20" x14ac:dyDescent="0.35">
      <c r="Q2392" s="10"/>
      <c r="R2392" s="10"/>
      <c r="S2392" s="10"/>
      <c r="T2392" s="10"/>
    </row>
    <row r="2393" spans="17:20" x14ac:dyDescent="0.35">
      <c r="Q2393" s="10"/>
      <c r="R2393" s="10"/>
      <c r="S2393" s="10"/>
      <c r="T2393" s="10"/>
    </row>
    <row r="2394" spans="17:20" x14ac:dyDescent="0.35">
      <c r="Q2394" s="10"/>
      <c r="R2394" s="10"/>
      <c r="S2394" s="10"/>
      <c r="T2394" s="10"/>
    </row>
    <row r="2395" spans="17:20" x14ac:dyDescent="0.35">
      <c r="Q2395" s="10"/>
      <c r="R2395" s="10"/>
      <c r="S2395" s="10"/>
      <c r="T2395" s="10"/>
    </row>
    <row r="2396" spans="17:20" x14ac:dyDescent="0.35">
      <c r="Q2396" s="10"/>
      <c r="R2396" s="10"/>
      <c r="S2396" s="10"/>
      <c r="T2396" s="10"/>
    </row>
    <row r="2397" spans="17:20" x14ac:dyDescent="0.35">
      <c r="Q2397" s="10"/>
      <c r="R2397" s="10"/>
      <c r="S2397" s="10"/>
      <c r="T2397" s="10"/>
    </row>
    <row r="2398" spans="17:20" x14ac:dyDescent="0.35">
      <c r="Q2398" s="10"/>
      <c r="R2398" s="10"/>
      <c r="S2398" s="10"/>
      <c r="T2398" s="10"/>
    </row>
    <row r="2399" spans="17:20" x14ac:dyDescent="0.35">
      <c r="Q2399" s="10"/>
      <c r="R2399" s="10"/>
      <c r="S2399" s="10"/>
      <c r="T2399" s="10"/>
    </row>
    <row r="2400" spans="17:20" x14ac:dyDescent="0.35">
      <c r="Q2400" s="10"/>
      <c r="R2400" s="10"/>
      <c r="S2400" s="10"/>
      <c r="T2400" s="10"/>
    </row>
    <row r="2401" spans="17:20" x14ac:dyDescent="0.35">
      <c r="Q2401" s="10"/>
      <c r="R2401" s="10"/>
      <c r="S2401" s="10"/>
      <c r="T2401" s="10"/>
    </row>
    <row r="2402" spans="17:20" x14ac:dyDescent="0.35">
      <c r="Q2402" s="10"/>
      <c r="R2402" s="10"/>
      <c r="S2402" s="10"/>
      <c r="T2402" s="10"/>
    </row>
    <row r="2403" spans="17:20" x14ac:dyDescent="0.35">
      <c r="Q2403" s="10"/>
      <c r="R2403" s="10"/>
      <c r="S2403" s="10"/>
      <c r="T2403" s="10"/>
    </row>
    <row r="2404" spans="17:20" x14ac:dyDescent="0.35">
      <c r="Q2404" s="10"/>
      <c r="R2404" s="10"/>
      <c r="S2404" s="10"/>
      <c r="T2404" s="10"/>
    </row>
    <row r="2405" spans="17:20" x14ac:dyDescent="0.35">
      <c r="Q2405" s="10"/>
      <c r="R2405" s="10"/>
      <c r="S2405" s="10"/>
      <c r="T2405" s="10"/>
    </row>
    <row r="2406" spans="17:20" x14ac:dyDescent="0.35">
      <c r="Q2406" s="10"/>
      <c r="R2406" s="10"/>
      <c r="S2406" s="10"/>
      <c r="T2406" s="10"/>
    </row>
    <row r="2407" spans="17:20" x14ac:dyDescent="0.35">
      <c r="Q2407" s="10"/>
      <c r="R2407" s="10"/>
      <c r="S2407" s="10"/>
      <c r="T2407" s="10"/>
    </row>
    <row r="2408" spans="17:20" x14ac:dyDescent="0.35">
      <c r="Q2408" s="10"/>
      <c r="R2408" s="10"/>
      <c r="S2408" s="10"/>
      <c r="T2408" s="10"/>
    </row>
    <row r="2409" spans="17:20" x14ac:dyDescent="0.35">
      <c r="Q2409" s="10"/>
      <c r="R2409" s="10"/>
      <c r="S2409" s="10"/>
      <c r="T2409" s="10"/>
    </row>
    <row r="2410" spans="17:20" x14ac:dyDescent="0.35">
      <c r="Q2410" s="10"/>
      <c r="R2410" s="10"/>
      <c r="S2410" s="10"/>
      <c r="T2410" s="10"/>
    </row>
    <row r="2411" spans="17:20" x14ac:dyDescent="0.35">
      <c r="Q2411" s="10"/>
      <c r="R2411" s="10"/>
      <c r="S2411" s="10"/>
      <c r="T2411" s="10"/>
    </row>
    <row r="2412" spans="17:20" x14ac:dyDescent="0.35">
      <c r="Q2412" s="10"/>
      <c r="R2412" s="10"/>
      <c r="S2412" s="10"/>
      <c r="T2412" s="10"/>
    </row>
    <row r="2413" spans="17:20" x14ac:dyDescent="0.35">
      <c r="Q2413" s="10"/>
      <c r="R2413" s="10"/>
      <c r="S2413" s="10"/>
      <c r="T2413" s="10"/>
    </row>
    <row r="2414" spans="17:20" x14ac:dyDescent="0.35">
      <c r="Q2414" s="10"/>
      <c r="R2414" s="10"/>
      <c r="S2414" s="10"/>
      <c r="T2414" s="10"/>
    </row>
    <row r="2415" spans="17:20" x14ac:dyDescent="0.35">
      <c r="Q2415" s="10"/>
      <c r="R2415" s="10"/>
      <c r="S2415" s="10"/>
      <c r="T2415" s="10"/>
    </row>
    <row r="2416" spans="17:20" x14ac:dyDescent="0.35">
      <c r="Q2416" s="10"/>
      <c r="R2416" s="10"/>
      <c r="S2416" s="10"/>
      <c r="T2416" s="10"/>
    </row>
    <row r="2417" spans="17:20" x14ac:dyDescent="0.35">
      <c r="Q2417" s="10"/>
      <c r="R2417" s="10"/>
      <c r="S2417" s="10"/>
      <c r="T2417" s="10"/>
    </row>
    <row r="2418" spans="17:20" x14ac:dyDescent="0.35">
      <c r="Q2418" s="10"/>
      <c r="R2418" s="10"/>
      <c r="S2418" s="10"/>
      <c r="T2418" s="10"/>
    </row>
    <row r="2419" spans="17:20" x14ac:dyDescent="0.35">
      <c r="Q2419" s="10"/>
      <c r="R2419" s="10"/>
      <c r="S2419" s="10"/>
      <c r="T2419" s="10"/>
    </row>
    <row r="2420" spans="17:20" x14ac:dyDescent="0.35">
      <c r="Q2420" s="10"/>
      <c r="R2420" s="10"/>
      <c r="S2420" s="10"/>
      <c r="T2420" s="10"/>
    </row>
    <row r="2421" spans="17:20" x14ac:dyDescent="0.35">
      <c r="Q2421" s="10"/>
      <c r="R2421" s="10"/>
      <c r="S2421" s="10"/>
      <c r="T2421" s="10"/>
    </row>
    <row r="2422" spans="17:20" x14ac:dyDescent="0.35">
      <c r="Q2422" s="10"/>
      <c r="R2422" s="10"/>
      <c r="S2422" s="10"/>
      <c r="T2422" s="10"/>
    </row>
    <row r="2423" spans="17:20" x14ac:dyDescent="0.35">
      <c r="Q2423" s="10"/>
      <c r="R2423" s="10"/>
      <c r="S2423" s="10"/>
      <c r="T2423" s="10"/>
    </row>
    <row r="2424" spans="17:20" x14ac:dyDescent="0.35">
      <c r="Q2424" s="10"/>
      <c r="R2424" s="10"/>
      <c r="S2424" s="10"/>
      <c r="T2424" s="10"/>
    </row>
    <row r="2425" spans="17:20" x14ac:dyDescent="0.35">
      <c r="Q2425" s="10"/>
      <c r="R2425" s="10"/>
      <c r="S2425" s="10"/>
      <c r="T2425" s="10"/>
    </row>
    <row r="2426" spans="17:20" x14ac:dyDescent="0.35">
      <c r="Q2426" s="10"/>
      <c r="R2426" s="10"/>
      <c r="S2426" s="10"/>
      <c r="T2426" s="10"/>
    </row>
    <row r="2427" spans="17:20" x14ac:dyDescent="0.35">
      <c r="Q2427" s="10"/>
      <c r="R2427" s="10"/>
      <c r="S2427" s="10"/>
      <c r="T2427" s="10"/>
    </row>
    <row r="2428" spans="17:20" x14ac:dyDescent="0.35">
      <c r="Q2428" s="10"/>
      <c r="R2428" s="10"/>
      <c r="S2428" s="10"/>
      <c r="T2428" s="10"/>
    </row>
    <row r="2429" spans="17:20" x14ac:dyDescent="0.35">
      <c r="Q2429" s="10"/>
      <c r="R2429" s="10"/>
      <c r="S2429" s="10"/>
      <c r="T2429" s="10"/>
    </row>
    <row r="2430" spans="17:20" x14ac:dyDescent="0.35">
      <c r="Q2430" s="10"/>
      <c r="R2430" s="10"/>
      <c r="S2430" s="10"/>
      <c r="T2430" s="10"/>
    </row>
    <row r="2431" spans="17:20" x14ac:dyDescent="0.35">
      <c r="Q2431" s="10"/>
      <c r="R2431" s="10"/>
      <c r="S2431" s="10"/>
      <c r="T2431" s="10"/>
    </row>
    <row r="2432" spans="17:20" x14ac:dyDescent="0.35">
      <c r="Q2432" s="10"/>
      <c r="R2432" s="10"/>
      <c r="S2432" s="10"/>
      <c r="T2432" s="10"/>
    </row>
    <row r="2433" spans="17:20" x14ac:dyDescent="0.35">
      <c r="Q2433" s="10"/>
      <c r="R2433" s="10"/>
      <c r="S2433" s="10"/>
      <c r="T2433" s="10"/>
    </row>
    <row r="2434" spans="17:20" x14ac:dyDescent="0.35">
      <c r="Q2434" s="10"/>
      <c r="R2434" s="10"/>
      <c r="S2434" s="10"/>
      <c r="T2434" s="10"/>
    </row>
    <row r="2435" spans="17:20" x14ac:dyDescent="0.35">
      <c r="Q2435" s="10"/>
      <c r="R2435" s="10"/>
      <c r="S2435" s="10"/>
      <c r="T2435" s="10"/>
    </row>
    <row r="2436" spans="17:20" x14ac:dyDescent="0.35">
      <c r="Q2436" s="10"/>
      <c r="R2436" s="10"/>
      <c r="S2436" s="10"/>
      <c r="T2436" s="10"/>
    </row>
    <row r="2437" spans="17:20" x14ac:dyDescent="0.35">
      <c r="Q2437" s="10"/>
      <c r="R2437" s="10"/>
      <c r="S2437" s="10"/>
      <c r="T2437" s="10"/>
    </row>
    <row r="2438" spans="17:20" x14ac:dyDescent="0.35">
      <c r="Q2438" s="10"/>
      <c r="R2438" s="10"/>
      <c r="S2438" s="10"/>
      <c r="T2438" s="10"/>
    </row>
    <row r="2439" spans="17:20" x14ac:dyDescent="0.35">
      <c r="Q2439" s="10"/>
      <c r="R2439" s="10"/>
      <c r="S2439" s="10"/>
      <c r="T2439" s="10"/>
    </row>
    <row r="2440" spans="17:20" x14ac:dyDescent="0.35">
      <c r="Q2440" s="10"/>
      <c r="R2440" s="10"/>
      <c r="S2440" s="10"/>
      <c r="T2440" s="10"/>
    </row>
    <row r="2441" spans="17:20" x14ac:dyDescent="0.35">
      <c r="Q2441" s="10"/>
      <c r="R2441" s="10"/>
      <c r="S2441" s="10"/>
      <c r="T2441" s="10"/>
    </row>
    <row r="2442" spans="17:20" x14ac:dyDescent="0.35">
      <c r="Q2442" s="10"/>
      <c r="R2442" s="10"/>
      <c r="S2442" s="10"/>
      <c r="T2442" s="10"/>
    </row>
    <row r="2443" spans="17:20" x14ac:dyDescent="0.35">
      <c r="Q2443" s="10"/>
      <c r="R2443" s="10"/>
      <c r="S2443" s="10"/>
      <c r="T2443" s="10"/>
    </row>
    <row r="2444" spans="17:20" x14ac:dyDescent="0.35">
      <c r="Q2444" s="10"/>
      <c r="R2444" s="10"/>
      <c r="S2444" s="10"/>
      <c r="T2444" s="10"/>
    </row>
    <row r="2445" spans="17:20" x14ac:dyDescent="0.35">
      <c r="Q2445" s="10"/>
      <c r="R2445" s="10"/>
      <c r="S2445" s="10"/>
      <c r="T2445" s="10"/>
    </row>
    <row r="2446" spans="17:20" x14ac:dyDescent="0.35">
      <c r="Q2446" s="10"/>
      <c r="R2446" s="10"/>
      <c r="S2446" s="10"/>
      <c r="T2446" s="10"/>
    </row>
    <row r="2447" spans="17:20" x14ac:dyDescent="0.35">
      <c r="Q2447" s="10"/>
      <c r="R2447" s="10"/>
      <c r="S2447" s="10"/>
      <c r="T2447" s="10"/>
    </row>
    <row r="2448" spans="17:20" x14ac:dyDescent="0.35">
      <c r="Q2448" s="10"/>
      <c r="R2448" s="10"/>
      <c r="S2448" s="10"/>
      <c r="T2448" s="10"/>
    </row>
    <row r="2449" spans="17:20" x14ac:dyDescent="0.35">
      <c r="Q2449" s="10"/>
      <c r="R2449" s="10"/>
      <c r="S2449" s="10"/>
      <c r="T2449" s="10"/>
    </row>
    <row r="2450" spans="17:20" x14ac:dyDescent="0.35">
      <c r="Q2450" s="10"/>
      <c r="R2450" s="10"/>
      <c r="S2450" s="10"/>
      <c r="T2450" s="10"/>
    </row>
    <row r="2451" spans="17:20" x14ac:dyDescent="0.35">
      <c r="Q2451" s="10"/>
      <c r="R2451" s="10"/>
      <c r="S2451" s="10"/>
      <c r="T2451" s="10"/>
    </row>
    <row r="2452" spans="17:20" x14ac:dyDescent="0.35">
      <c r="Q2452" s="10"/>
      <c r="R2452" s="10"/>
      <c r="S2452" s="10"/>
      <c r="T2452" s="10"/>
    </row>
    <row r="2453" spans="17:20" x14ac:dyDescent="0.35">
      <c r="Q2453" s="10"/>
      <c r="R2453" s="10"/>
      <c r="S2453" s="10"/>
      <c r="T2453" s="10"/>
    </row>
    <row r="2454" spans="17:20" x14ac:dyDescent="0.35">
      <c r="Q2454" s="10"/>
      <c r="R2454" s="10"/>
      <c r="S2454" s="10"/>
      <c r="T2454" s="10"/>
    </row>
    <row r="2455" spans="17:20" x14ac:dyDescent="0.35">
      <c r="Q2455" s="10"/>
      <c r="R2455" s="10"/>
      <c r="S2455" s="10"/>
      <c r="T2455" s="10"/>
    </row>
    <row r="2456" spans="17:20" x14ac:dyDescent="0.35">
      <c r="Q2456" s="10"/>
      <c r="R2456" s="10"/>
      <c r="S2456" s="10"/>
      <c r="T2456" s="10"/>
    </row>
    <row r="2457" spans="17:20" x14ac:dyDescent="0.35">
      <c r="Q2457" s="10"/>
      <c r="R2457" s="10"/>
      <c r="S2457" s="10"/>
      <c r="T2457" s="10"/>
    </row>
    <row r="2458" spans="17:20" x14ac:dyDescent="0.35">
      <c r="Q2458" s="10"/>
      <c r="R2458" s="10"/>
      <c r="S2458" s="10"/>
      <c r="T2458" s="10"/>
    </row>
    <row r="2459" spans="17:20" x14ac:dyDescent="0.35">
      <c r="Q2459" s="10"/>
      <c r="R2459" s="10"/>
      <c r="S2459" s="10"/>
      <c r="T2459" s="10"/>
    </row>
    <row r="2460" spans="17:20" x14ac:dyDescent="0.35">
      <c r="Q2460" s="10"/>
      <c r="R2460" s="10"/>
      <c r="S2460" s="10"/>
      <c r="T2460" s="10"/>
    </row>
    <row r="2461" spans="17:20" x14ac:dyDescent="0.35">
      <c r="Q2461" s="10"/>
      <c r="R2461" s="10"/>
      <c r="S2461" s="10"/>
      <c r="T2461" s="10"/>
    </row>
    <row r="2462" spans="17:20" x14ac:dyDescent="0.35">
      <c r="Q2462" s="10"/>
      <c r="R2462" s="10"/>
      <c r="S2462" s="10"/>
      <c r="T2462" s="10"/>
    </row>
    <row r="2463" spans="17:20" x14ac:dyDescent="0.35">
      <c r="Q2463" s="10"/>
      <c r="R2463" s="10"/>
      <c r="S2463" s="10"/>
      <c r="T2463" s="10"/>
    </row>
    <row r="2464" spans="17:20" x14ac:dyDescent="0.35">
      <c r="Q2464" s="10"/>
      <c r="R2464" s="10"/>
      <c r="S2464" s="10"/>
      <c r="T2464" s="10"/>
    </row>
    <row r="2465" spans="17:20" x14ac:dyDescent="0.35">
      <c r="Q2465" s="10"/>
      <c r="R2465" s="10"/>
      <c r="S2465" s="10"/>
      <c r="T2465" s="10"/>
    </row>
    <row r="2466" spans="17:20" x14ac:dyDescent="0.35">
      <c r="Q2466" s="10"/>
      <c r="R2466" s="10"/>
      <c r="S2466" s="10"/>
      <c r="T2466" s="10"/>
    </row>
    <row r="2467" spans="17:20" x14ac:dyDescent="0.35">
      <c r="Q2467" s="10"/>
      <c r="R2467" s="10"/>
      <c r="S2467" s="10"/>
      <c r="T2467" s="10"/>
    </row>
    <row r="2468" spans="17:20" x14ac:dyDescent="0.35">
      <c r="Q2468" s="10"/>
      <c r="R2468" s="10"/>
      <c r="S2468" s="10"/>
      <c r="T2468" s="10"/>
    </row>
    <row r="2469" spans="17:20" x14ac:dyDescent="0.35">
      <c r="Q2469" s="10"/>
      <c r="R2469" s="10"/>
      <c r="S2469" s="10"/>
      <c r="T2469" s="10"/>
    </row>
    <row r="2470" spans="17:20" x14ac:dyDescent="0.35">
      <c r="Q2470" s="10"/>
      <c r="R2470" s="10"/>
      <c r="S2470" s="10"/>
      <c r="T2470" s="10"/>
    </row>
    <row r="2471" spans="17:20" x14ac:dyDescent="0.35">
      <c r="Q2471" s="10"/>
      <c r="R2471" s="10"/>
      <c r="S2471" s="10"/>
      <c r="T2471" s="10"/>
    </row>
    <row r="2472" spans="17:20" x14ac:dyDescent="0.35">
      <c r="Q2472" s="10"/>
      <c r="R2472" s="10"/>
      <c r="S2472" s="10"/>
      <c r="T2472" s="10"/>
    </row>
    <row r="2473" spans="17:20" x14ac:dyDescent="0.35">
      <c r="Q2473" s="10"/>
      <c r="R2473" s="10"/>
      <c r="S2473" s="10"/>
      <c r="T2473" s="10"/>
    </row>
    <row r="2474" spans="17:20" x14ac:dyDescent="0.35">
      <c r="Q2474" s="10"/>
      <c r="R2474" s="10"/>
      <c r="S2474" s="10"/>
      <c r="T2474" s="10"/>
    </row>
    <row r="2475" spans="17:20" x14ac:dyDescent="0.35">
      <c r="Q2475" s="10"/>
      <c r="R2475" s="10"/>
      <c r="S2475" s="10"/>
      <c r="T2475" s="10"/>
    </row>
    <row r="2476" spans="17:20" x14ac:dyDescent="0.35">
      <c r="Q2476" s="10"/>
      <c r="R2476" s="10"/>
      <c r="S2476" s="10"/>
      <c r="T2476" s="10"/>
    </row>
    <row r="2477" spans="17:20" x14ac:dyDescent="0.35">
      <c r="Q2477" s="10"/>
      <c r="R2477" s="10"/>
      <c r="S2477" s="10"/>
      <c r="T2477" s="10"/>
    </row>
    <row r="2478" spans="17:20" x14ac:dyDescent="0.35">
      <c r="Q2478" s="10"/>
      <c r="R2478" s="10"/>
      <c r="S2478" s="10"/>
      <c r="T2478" s="10"/>
    </row>
    <row r="2479" spans="17:20" x14ac:dyDescent="0.35">
      <c r="Q2479" s="10"/>
      <c r="R2479" s="10"/>
      <c r="S2479" s="10"/>
      <c r="T2479" s="10"/>
    </row>
    <row r="2480" spans="17:20" x14ac:dyDescent="0.35">
      <c r="Q2480" s="10"/>
      <c r="R2480" s="10"/>
      <c r="S2480" s="10"/>
      <c r="T2480" s="10"/>
    </row>
    <row r="2481" spans="17:20" x14ac:dyDescent="0.35">
      <c r="Q2481" s="10"/>
      <c r="R2481" s="10"/>
      <c r="S2481" s="10"/>
      <c r="T2481" s="10"/>
    </row>
    <row r="2482" spans="17:20" x14ac:dyDescent="0.35">
      <c r="Q2482" s="10"/>
      <c r="R2482" s="10"/>
      <c r="S2482" s="10"/>
      <c r="T2482" s="10"/>
    </row>
    <row r="2483" spans="17:20" x14ac:dyDescent="0.35">
      <c r="Q2483" s="10"/>
      <c r="R2483" s="10"/>
      <c r="S2483" s="10"/>
      <c r="T2483" s="10"/>
    </row>
    <row r="2484" spans="17:20" x14ac:dyDescent="0.35">
      <c r="Q2484" s="10"/>
      <c r="R2484" s="10"/>
      <c r="S2484" s="10"/>
      <c r="T2484" s="10"/>
    </row>
    <row r="2485" spans="17:20" x14ac:dyDescent="0.35">
      <c r="Q2485" s="10"/>
      <c r="R2485" s="10"/>
      <c r="S2485" s="10"/>
      <c r="T2485" s="10"/>
    </row>
    <row r="2486" spans="17:20" x14ac:dyDescent="0.35">
      <c r="Q2486" s="10"/>
      <c r="R2486" s="10"/>
      <c r="S2486" s="10"/>
      <c r="T2486" s="10"/>
    </row>
    <row r="2487" spans="17:20" x14ac:dyDescent="0.35">
      <c r="Q2487" s="10"/>
      <c r="R2487" s="10"/>
      <c r="S2487" s="10"/>
      <c r="T2487" s="10"/>
    </row>
    <row r="2488" spans="17:20" x14ac:dyDescent="0.35">
      <c r="Q2488" s="10"/>
      <c r="R2488" s="10"/>
      <c r="S2488" s="10"/>
      <c r="T2488" s="10"/>
    </row>
    <row r="2489" spans="17:20" x14ac:dyDescent="0.35">
      <c r="Q2489" s="10"/>
      <c r="R2489" s="10"/>
      <c r="S2489" s="10"/>
      <c r="T2489" s="10"/>
    </row>
    <row r="2490" spans="17:20" x14ac:dyDescent="0.35">
      <c r="Q2490" s="10"/>
      <c r="R2490" s="10"/>
      <c r="S2490" s="10"/>
      <c r="T2490" s="10"/>
    </row>
    <row r="2491" spans="17:20" x14ac:dyDescent="0.35">
      <c r="Q2491" s="10"/>
      <c r="R2491" s="10"/>
      <c r="S2491" s="10"/>
      <c r="T2491" s="10"/>
    </row>
    <row r="2492" spans="17:20" x14ac:dyDescent="0.35">
      <c r="Q2492" s="10"/>
      <c r="R2492" s="10"/>
      <c r="S2492" s="10"/>
      <c r="T2492" s="10"/>
    </row>
    <row r="2493" spans="17:20" x14ac:dyDescent="0.35">
      <c r="Q2493" s="10"/>
      <c r="R2493" s="10"/>
      <c r="S2493" s="10"/>
      <c r="T2493" s="10"/>
    </row>
    <row r="2494" spans="17:20" x14ac:dyDescent="0.35">
      <c r="Q2494" s="10"/>
      <c r="R2494" s="10"/>
      <c r="S2494" s="10"/>
      <c r="T2494" s="10"/>
    </row>
    <row r="2495" spans="17:20" x14ac:dyDescent="0.35">
      <c r="Q2495" s="10"/>
      <c r="R2495" s="10"/>
      <c r="S2495" s="10"/>
      <c r="T2495" s="10"/>
    </row>
    <row r="2496" spans="17:20" x14ac:dyDescent="0.35">
      <c r="Q2496" s="10"/>
      <c r="R2496" s="10"/>
      <c r="S2496" s="10"/>
      <c r="T2496" s="10"/>
    </row>
    <row r="2497" spans="17:20" x14ac:dyDescent="0.35">
      <c r="Q2497" s="10"/>
      <c r="R2497" s="10"/>
      <c r="S2497" s="10"/>
      <c r="T2497" s="10"/>
    </row>
    <row r="2498" spans="17:20" x14ac:dyDescent="0.35">
      <c r="Q2498" s="10"/>
      <c r="R2498" s="10"/>
      <c r="S2498" s="10"/>
      <c r="T2498" s="10"/>
    </row>
    <row r="2499" spans="17:20" x14ac:dyDescent="0.35">
      <c r="Q2499" s="10"/>
      <c r="R2499" s="10"/>
      <c r="S2499" s="10"/>
      <c r="T2499" s="10"/>
    </row>
    <row r="2500" spans="17:20" x14ac:dyDescent="0.35">
      <c r="Q2500" s="10"/>
      <c r="R2500" s="10"/>
      <c r="S2500" s="10"/>
      <c r="T2500" s="10"/>
    </row>
    <row r="2501" spans="17:20" x14ac:dyDescent="0.35">
      <c r="Q2501" s="10"/>
      <c r="R2501" s="10"/>
      <c r="S2501" s="10"/>
      <c r="T2501" s="10"/>
    </row>
    <row r="2502" spans="17:20" x14ac:dyDescent="0.35">
      <c r="Q2502" s="10"/>
      <c r="R2502" s="10"/>
      <c r="S2502" s="10"/>
      <c r="T2502" s="10"/>
    </row>
    <row r="2503" spans="17:20" x14ac:dyDescent="0.35">
      <c r="Q2503" s="10"/>
      <c r="R2503" s="10"/>
      <c r="S2503" s="10"/>
      <c r="T2503" s="10"/>
    </row>
    <row r="2504" spans="17:20" x14ac:dyDescent="0.35">
      <c r="Q2504" s="10"/>
      <c r="R2504" s="10"/>
      <c r="S2504" s="10"/>
      <c r="T2504" s="10"/>
    </row>
    <row r="2505" spans="17:20" x14ac:dyDescent="0.35">
      <c r="Q2505" s="10"/>
      <c r="R2505" s="10"/>
      <c r="S2505" s="10"/>
      <c r="T2505" s="10"/>
    </row>
    <row r="2506" spans="17:20" x14ac:dyDescent="0.35">
      <c r="Q2506" s="10"/>
      <c r="R2506" s="10"/>
      <c r="S2506" s="10"/>
      <c r="T2506" s="10"/>
    </row>
    <row r="2507" spans="17:20" x14ac:dyDescent="0.35">
      <c r="Q2507" s="10"/>
      <c r="R2507" s="10"/>
      <c r="S2507" s="10"/>
      <c r="T2507" s="10"/>
    </row>
    <row r="2508" spans="17:20" x14ac:dyDescent="0.35">
      <c r="Q2508" s="10"/>
      <c r="R2508" s="10"/>
      <c r="S2508" s="10"/>
      <c r="T2508" s="10"/>
    </row>
    <row r="2509" spans="17:20" x14ac:dyDescent="0.35">
      <c r="Q2509" s="10"/>
      <c r="R2509" s="10"/>
      <c r="S2509" s="10"/>
      <c r="T2509" s="10"/>
    </row>
    <row r="2510" spans="17:20" x14ac:dyDescent="0.35">
      <c r="Q2510" s="10"/>
      <c r="R2510" s="10"/>
      <c r="S2510" s="10"/>
      <c r="T2510" s="10"/>
    </row>
    <row r="2511" spans="17:20" x14ac:dyDescent="0.35">
      <c r="Q2511" s="10"/>
      <c r="R2511" s="10"/>
      <c r="S2511" s="10"/>
      <c r="T2511" s="10"/>
    </row>
    <row r="2512" spans="17:20" x14ac:dyDescent="0.35">
      <c r="Q2512" s="10"/>
      <c r="R2512" s="10"/>
      <c r="S2512" s="10"/>
      <c r="T2512" s="10"/>
    </row>
    <row r="2513" spans="17:20" x14ac:dyDescent="0.35">
      <c r="Q2513" s="10"/>
      <c r="R2513" s="10"/>
      <c r="S2513" s="10"/>
      <c r="T2513" s="10"/>
    </row>
    <row r="2514" spans="17:20" x14ac:dyDescent="0.35">
      <c r="Q2514" s="10"/>
      <c r="R2514" s="10"/>
      <c r="S2514" s="10"/>
      <c r="T2514" s="10"/>
    </row>
    <row r="2515" spans="17:20" x14ac:dyDescent="0.35">
      <c r="Q2515" s="10"/>
      <c r="R2515" s="10"/>
      <c r="S2515" s="10"/>
      <c r="T2515" s="10"/>
    </row>
    <row r="2516" spans="17:20" x14ac:dyDescent="0.35">
      <c r="Q2516" s="10"/>
      <c r="R2516" s="10"/>
      <c r="S2516" s="10"/>
      <c r="T2516" s="10"/>
    </row>
    <row r="2517" spans="17:20" x14ac:dyDescent="0.35">
      <c r="Q2517" s="10"/>
      <c r="R2517" s="10"/>
      <c r="S2517" s="10"/>
      <c r="T2517" s="10"/>
    </row>
    <row r="2518" spans="17:20" x14ac:dyDescent="0.35">
      <c r="Q2518" s="10"/>
      <c r="R2518" s="10"/>
      <c r="S2518" s="10"/>
      <c r="T2518" s="10"/>
    </row>
    <row r="2519" spans="17:20" x14ac:dyDescent="0.35">
      <c r="Q2519" s="10"/>
      <c r="R2519" s="10"/>
      <c r="S2519" s="10"/>
      <c r="T2519" s="10"/>
    </row>
    <row r="2520" spans="17:20" x14ac:dyDescent="0.35">
      <c r="Q2520" s="10"/>
      <c r="R2520" s="10"/>
      <c r="S2520" s="10"/>
      <c r="T2520" s="10"/>
    </row>
    <row r="2521" spans="17:20" x14ac:dyDescent="0.35">
      <c r="Q2521" s="10"/>
      <c r="R2521" s="10"/>
      <c r="S2521" s="10"/>
      <c r="T2521" s="10"/>
    </row>
    <row r="2522" spans="17:20" x14ac:dyDescent="0.35">
      <c r="Q2522" s="10"/>
      <c r="R2522" s="10"/>
      <c r="S2522" s="10"/>
      <c r="T2522" s="10"/>
    </row>
    <row r="2523" spans="17:20" x14ac:dyDescent="0.35">
      <c r="Q2523" s="10"/>
      <c r="R2523" s="10"/>
      <c r="S2523" s="10"/>
      <c r="T2523" s="10"/>
    </row>
    <row r="2524" spans="17:20" x14ac:dyDescent="0.35">
      <c r="Q2524" s="10"/>
      <c r="R2524" s="10"/>
      <c r="S2524" s="10"/>
      <c r="T2524" s="10"/>
    </row>
    <row r="2525" spans="17:20" x14ac:dyDescent="0.35">
      <c r="Q2525" s="10"/>
      <c r="R2525" s="10"/>
      <c r="S2525" s="10"/>
      <c r="T2525" s="10"/>
    </row>
    <row r="2526" spans="17:20" x14ac:dyDescent="0.35">
      <c r="Q2526" s="10"/>
      <c r="R2526" s="10"/>
      <c r="S2526" s="10"/>
      <c r="T2526" s="10"/>
    </row>
    <row r="2527" spans="17:20" x14ac:dyDescent="0.35">
      <c r="Q2527" s="10"/>
      <c r="R2527" s="10"/>
      <c r="S2527" s="10"/>
      <c r="T2527" s="10"/>
    </row>
    <row r="2528" spans="17:20" x14ac:dyDescent="0.35">
      <c r="Q2528" s="10"/>
      <c r="R2528" s="10"/>
      <c r="S2528" s="10"/>
      <c r="T2528" s="10"/>
    </row>
    <row r="2529" spans="17:20" x14ac:dyDescent="0.35">
      <c r="Q2529" s="10"/>
      <c r="R2529" s="10"/>
      <c r="S2529" s="10"/>
      <c r="T2529" s="10"/>
    </row>
    <row r="2530" spans="17:20" x14ac:dyDescent="0.35">
      <c r="Q2530" s="10"/>
      <c r="R2530" s="10"/>
      <c r="S2530" s="10"/>
      <c r="T2530" s="10"/>
    </row>
    <row r="2531" spans="17:20" x14ac:dyDescent="0.35">
      <c r="Q2531" s="10"/>
      <c r="R2531" s="10"/>
      <c r="S2531" s="10"/>
      <c r="T2531" s="10"/>
    </row>
    <row r="2532" spans="17:20" x14ac:dyDescent="0.35">
      <c r="Q2532" s="10"/>
      <c r="R2532" s="10"/>
      <c r="S2532" s="10"/>
      <c r="T2532" s="10"/>
    </row>
    <row r="2533" spans="17:20" x14ac:dyDescent="0.35">
      <c r="Q2533" s="10"/>
      <c r="R2533" s="10"/>
      <c r="S2533" s="10"/>
      <c r="T2533" s="10"/>
    </row>
    <row r="2534" spans="17:20" x14ac:dyDescent="0.35">
      <c r="Q2534" s="10"/>
      <c r="R2534" s="10"/>
      <c r="S2534" s="10"/>
      <c r="T2534" s="10"/>
    </row>
    <row r="2535" spans="17:20" x14ac:dyDescent="0.35">
      <c r="Q2535" s="10"/>
      <c r="R2535" s="10"/>
      <c r="S2535" s="10"/>
      <c r="T2535" s="10"/>
    </row>
    <row r="2536" spans="17:20" x14ac:dyDescent="0.35">
      <c r="Q2536" s="10"/>
      <c r="R2536" s="10"/>
      <c r="S2536" s="10"/>
      <c r="T2536" s="10"/>
    </row>
    <row r="2537" spans="17:20" x14ac:dyDescent="0.35">
      <c r="Q2537" s="10"/>
      <c r="R2537" s="10"/>
      <c r="S2537" s="10"/>
      <c r="T2537" s="10"/>
    </row>
    <row r="2538" spans="17:20" x14ac:dyDescent="0.35">
      <c r="Q2538" s="10"/>
      <c r="R2538" s="10"/>
      <c r="S2538" s="10"/>
      <c r="T2538" s="10"/>
    </row>
    <row r="2539" spans="17:20" x14ac:dyDescent="0.35">
      <c r="Q2539" s="10"/>
      <c r="R2539" s="10"/>
      <c r="S2539" s="10"/>
      <c r="T2539" s="10"/>
    </row>
    <row r="2540" spans="17:20" x14ac:dyDescent="0.35">
      <c r="Q2540" s="10"/>
      <c r="R2540" s="10"/>
      <c r="S2540" s="10"/>
      <c r="T2540" s="10"/>
    </row>
    <row r="2541" spans="17:20" x14ac:dyDescent="0.35">
      <c r="Q2541" s="10"/>
      <c r="R2541" s="10"/>
      <c r="S2541" s="10"/>
      <c r="T2541" s="10"/>
    </row>
    <row r="2542" spans="17:20" x14ac:dyDescent="0.35">
      <c r="Q2542" s="10"/>
      <c r="R2542" s="10"/>
      <c r="S2542" s="10"/>
      <c r="T2542" s="10"/>
    </row>
    <row r="2543" spans="17:20" x14ac:dyDescent="0.35">
      <c r="Q2543" s="10"/>
      <c r="R2543" s="10"/>
      <c r="S2543" s="10"/>
      <c r="T2543" s="10"/>
    </row>
    <row r="2544" spans="17:20" x14ac:dyDescent="0.35">
      <c r="Q2544" s="10"/>
      <c r="R2544" s="10"/>
      <c r="S2544" s="10"/>
      <c r="T2544" s="10"/>
    </row>
    <row r="2545" spans="17:20" x14ac:dyDescent="0.35">
      <c r="Q2545" s="10"/>
      <c r="R2545" s="10"/>
      <c r="S2545" s="10"/>
      <c r="T2545" s="10"/>
    </row>
    <row r="2546" spans="17:20" x14ac:dyDescent="0.35">
      <c r="Q2546" s="10"/>
      <c r="R2546" s="10"/>
      <c r="S2546" s="10"/>
      <c r="T2546" s="10"/>
    </row>
    <row r="2547" spans="17:20" x14ac:dyDescent="0.35">
      <c r="Q2547" s="10"/>
      <c r="R2547" s="10"/>
      <c r="S2547" s="10"/>
      <c r="T2547" s="10"/>
    </row>
    <row r="2548" spans="17:20" x14ac:dyDescent="0.35">
      <c r="Q2548" s="10"/>
      <c r="R2548" s="10"/>
      <c r="S2548" s="10"/>
      <c r="T2548" s="10"/>
    </row>
    <row r="2549" spans="17:20" x14ac:dyDescent="0.35">
      <c r="Q2549" s="10"/>
      <c r="R2549" s="10"/>
      <c r="S2549" s="10"/>
      <c r="T2549" s="10"/>
    </row>
    <row r="2550" spans="17:20" x14ac:dyDescent="0.35">
      <c r="Q2550" s="10"/>
      <c r="R2550" s="10"/>
      <c r="S2550" s="10"/>
      <c r="T2550" s="10"/>
    </row>
    <row r="2551" spans="17:20" x14ac:dyDescent="0.35">
      <c r="Q2551" s="10"/>
      <c r="R2551" s="10"/>
      <c r="S2551" s="10"/>
      <c r="T2551" s="10"/>
    </row>
    <row r="2552" spans="17:20" x14ac:dyDescent="0.35">
      <c r="Q2552" s="10"/>
      <c r="R2552" s="10"/>
      <c r="S2552" s="10"/>
      <c r="T2552" s="10"/>
    </row>
    <row r="2553" spans="17:20" x14ac:dyDescent="0.35">
      <c r="Q2553" s="10"/>
      <c r="R2553" s="10"/>
      <c r="S2553" s="10"/>
      <c r="T2553" s="10"/>
    </row>
    <row r="2554" spans="17:20" x14ac:dyDescent="0.35">
      <c r="Q2554" s="10"/>
      <c r="R2554" s="10"/>
      <c r="S2554" s="10"/>
      <c r="T2554" s="10"/>
    </row>
    <row r="2555" spans="17:20" x14ac:dyDescent="0.35">
      <c r="Q2555" s="10"/>
      <c r="R2555" s="10"/>
      <c r="S2555" s="10"/>
      <c r="T2555" s="10"/>
    </row>
    <row r="2556" spans="17:20" x14ac:dyDescent="0.35">
      <c r="Q2556" s="10"/>
      <c r="R2556" s="10"/>
      <c r="S2556" s="10"/>
      <c r="T2556" s="10"/>
    </row>
    <row r="2557" spans="17:20" x14ac:dyDescent="0.35">
      <c r="Q2557" s="10"/>
      <c r="R2557" s="10"/>
      <c r="S2557" s="10"/>
      <c r="T2557" s="10"/>
    </row>
    <row r="2558" spans="17:20" x14ac:dyDescent="0.35">
      <c r="Q2558" s="10"/>
      <c r="R2558" s="10"/>
      <c r="S2558" s="10"/>
      <c r="T2558" s="10"/>
    </row>
    <row r="2559" spans="17:20" x14ac:dyDescent="0.35">
      <c r="Q2559" s="10"/>
      <c r="R2559" s="10"/>
      <c r="S2559" s="10"/>
      <c r="T2559" s="10"/>
    </row>
    <row r="2560" spans="17:20" x14ac:dyDescent="0.35">
      <c r="Q2560" s="10"/>
      <c r="R2560" s="10"/>
      <c r="S2560" s="10"/>
      <c r="T2560" s="10"/>
    </row>
    <row r="2561" spans="17:20" x14ac:dyDescent="0.35">
      <c r="Q2561" s="10"/>
      <c r="R2561" s="10"/>
      <c r="S2561" s="10"/>
      <c r="T2561" s="10"/>
    </row>
    <row r="2562" spans="17:20" x14ac:dyDescent="0.35">
      <c r="Q2562" s="10"/>
      <c r="R2562" s="10"/>
      <c r="S2562" s="10"/>
      <c r="T2562" s="10"/>
    </row>
    <row r="2563" spans="17:20" x14ac:dyDescent="0.35">
      <c r="Q2563" s="10"/>
      <c r="R2563" s="10"/>
      <c r="S2563" s="10"/>
      <c r="T2563" s="10"/>
    </row>
    <row r="2564" spans="17:20" x14ac:dyDescent="0.35">
      <c r="Q2564" s="10"/>
      <c r="R2564" s="10"/>
      <c r="S2564" s="10"/>
      <c r="T2564" s="10"/>
    </row>
    <row r="2565" spans="17:20" x14ac:dyDescent="0.35">
      <c r="Q2565" s="10"/>
      <c r="R2565" s="10"/>
      <c r="S2565" s="10"/>
      <c r="T2565" s="10"/>
    </row>
    <row r="2566" spans="17:20" x14ac:dyDescent="0.35">
      <c r="Q2566" s="10"/>
      <c r="R2566" s="10"/>
      <c r="S2566" s="10"/>
      <c r="T2566" s="10"/>
    </row>
    <row r="2567" spans="17:20" x14ac:dyDescent="0.35">
      <c r="Q2567" s="10"/>
      <c r="R2567" s="10"/>
      <c r="S2567" s="10"/>
      <c r="T2567" s="10"/>
    </row>
    <row r="2568" spans="17:20" x14ac:dyDescent="0.35">
      <c r="Q2568" s="10"/>
      <c r="R2568" s="10"/>
      <c r="S2568" s="10"/>
      <c r="T2568" s="10"/>
    </row>
    <row r="2569" spans="17:20" x14ac:dyDescent="0.35">
      <c r="Q2569" s="10"/>
      <c r="R2569" s="10"/>
      <c r="S2569" s="10"/>
      <c r="T2569" s="10"/>
    </row>
    <row r="2570" spans="17:20" x14ac:dyDescent="0.35">
      <c r="Q2570" s="10"/>
      <c r="R2570" s="10"/>
      <c r="S2570" s="10"/>
      <c r="T2570" s="10"/>
    </row>
    <row r="2571" spans="17:20" x14ac:dyDescent="0.35">
      <c r="Q2571" s="10"/>
      <c r="R2571" s="10"/>
      <c r="S2571" s="10"/>
      <c r="T2571" s="10"/>
    </row>
    <row r="2572" spans="17:20" x14ac:dyDescent="0.35">
      <c r="Q2572" s="10"/>
      <c r="R2572" s="10"/>
      <c r="S2572" s="10"/>
      <c r="T2572" s="10"/>
    </row>
    <row r="2573" spans="17:20" x14ac:dyDescent="0.35">
      <c r="Q2573" s="10"/>
      <c r="R2573" s="10"/>
      <c r="S2573" s="10"/>
      <c r="T2573" s="10"/>
    </row>
    <row r="2574" spans="17:20" x14ac:dyDescent="0.35">
      <c r="Q2574" s="10"/>
      <c r="R2574" s="10"/>
      <c r="S2574" s="10"/>
      <c r="T2574" s="10"/>
    </row>
    <row r="2575" spans="17:20" x14ac:dyDescent="0.35">
      <c r="Q2575" s="10"/>
      <c r="R2575" s="10"/>
      <c r="S2575" s="10"/>
      <c r="T2575" s="10"/>
    </row>
    <row r="2576" spans="17:20" x14ac:dyDescent="0.35">
      <c r="Q2576" s="10"/>
      <c r="R2576" s="10"/>
      <c r="S2576" s="10"/>
      <c r="T2576" s="10"/>
    </row>
    <row r="2577" spans="17:20" x14ac:dyDescent="0.35">
      <c r="Q2577" s="10"/>
      <c r="R2577" s="10"/>
      <c r="S2577" s="10"/>
      <c r="T2577" s="10"/>
    </row>
    <row r="2578" spans="17:20" x14ac:dyDescent="0.35">
      <c r="Q2578" s="10"/>
      <c r="R2578" s="10"/>
      <c r="S2578" s="10"/>
      <c r="T2578" s="10"/>
    </row>
    <row r="2579" spans="17:20" x14ac:dyDescent="0.35">
      <c r="Q2579" s="10"/>
      <c r="R2579" s="10"/>
      <c r="S2579" s="10"/>
      <c r="T2579" s="10"/>
    </row>
    <row r="2580" spans="17:20" x14ac:dyDescent="0.35">
      <c r="Q2580" s="10"/>
      <c r="R2580" s="10"/>
      <c r="S2580" s="10"/>
      <c r="T2580" s="10"/>
    </row>
    <row r="2581" spans="17:20" x14ac:dyDescent="0.35">
      <c r="Q2581" s="10"/>
      <c r="R2581" s="10"/>
      <c r="S2581" s="10"/>
      <c r="T2581" s="10"/>
    </row>
    <row r="2582" spans="17:20" x14ac:dyDescent="0.35">
      <c r="Q2582" s="10"/>
      <c r="R2582" s="10"/>
      <c r="S2582" s="10"/>
      <c r="T2582" s="10"/>
    </row>
    <row r="2583" spans="17:20" x14ac:dyDescent="0.35">
      <c r="Q2583" s="10"/>
      <c r="R2583" s="10"/>
      <c r="S2583" s="10"/>
      <c r="T2583" s="10"/>
    </row>
    <row r="2584" spans="17:20" x14ac:dyDescent="0.35">
      <c r="Q2584" s="10"/>
      <c r="R2584" s="10"/>
      <c r="S2584" s="10"/>
      <c r="T2584" s="10"/>
    </row>
    <row r="2585" spans="17:20" x14ac:dyDescent="0.35">
      <c r="Q2585" s="10"/>
      <c r="R2585" s="10"/>
      <c r="S2585" s="10"/>
      <c r="T2585" s="10"/>
    </row>
    <row r="2586" spans="17:20" x14ac:dyDescent="0.35">
      <c r="Q2586" s="10"/>
      <c r="R2586" s="10"/>
      <c r="S2586" s="10"/>
      <c r="T2586" s="10"/>
    </row>
    <row r="2587" spans="17:20" x14ac:dyDescent="0.35">
      <c r="Q2587" s="10"/>
      <c r="R2587" s="10"/>
      <c r="S2587" s="10"/>
      <c r="T2587" s="10"/>
    </row>
    <row r="2588" spans="17:20" x14ac:dyDescent="0.35">
      <c r="Q2588" s="10"/>
      <c r="R2588" s="10"/>
      <c r="S2588" s="10"/>
      <c r="T2588" s="10"/>
    </row>
    <row r="2589" spans="17:20" x14ac:dyDescent="0.35">
      <c r="Q2589" s="10"/>
      <c r="R2589" s="10"/>
      <c r="S2589" s="10"/>
      <c r="T2589" s="10"/>
    </row>
    <row r="2590" spans="17:20" x14ac:dyDescent="0.35">
      <c r="Q2590" s="10"/>
      <c r="R2590" s="10"/>
      <c r="S2590" s="10"/>
      <c r="T2590" s="10"/>
    </row>
    <row r="2591" spans="17:20" x14ac:dyDescent="0.35">
      <c r="Q2591" s="10"/>
      <c r="R2591" s="10"/>
      <c r="S2591" s="10"/>
      <c r="T2591" s="10"/>
    </row>
    <row r="2592" spans="17:20" x14ac:dyDescent="0.35">
      <c r="Q2592" s="10"/>
      <c r="R2592" s="10"/>
      <c r="S2592" s="10"/>
      <c r="T2592" s="10"/>
    </row>
    <row r="2593" spans="17:20" x14ac:dyDescent="0.35">
      <c r="Q2593" s="10"/>
      <c r="R2593" s="10"/>
      <c r="S2593" s="10"/>
      <c r="T2593" s="10"/>
    </row>
    <row r="2594" spans="17:20" x14ac:dyDescent="0.35">
      <c r="Q2594" s="10"/>
      <c r="R2594" s="10"/>
      <c r="S2594" s="10"/>
      <c r="T2594" s="10"/>
    </row>
    <row r="2595" spans="17:20" x14ac:dyDescent="0.35">
      <c r="Q2595" s="10"/>
      <c r="R2595" s="10"/>
      <c r="S2595" s="10"/>
      <c r="T2595" s="10"/>
    </row>
    <row r="2596" spans="17:20" x14ac:dyDescent="0.35">
      <c r="Q2596" s="10"/>
      <c r="R2596" s="10"/>
      <c r="S2596" s="10"/>
      <c r="T2596" s="10"/>
    </row>
    <row r="2597" spans="17:20" x14ac:dyDescent="0.35">
      <c r="Q2597" s="10"/>
      <c r="R2597" s="10"/>
      <c r="S2597" s="10"/>
      <c r="T2597" s="10"/>
    </row>
    <row r="2598" spans="17:20" x14ac:dyDescent="0.35">
      <c r="Q2598" s="10"/>
      <c r="R2598" s="10"/>
      <c r="S2598" s="10"/>
      <c r="T2598" s="10"/>
    </row>
    <row r="2599" spans="17:20" x14ac:dyDescent="0.35">
      <c r="Q2599" s="10"/>
      <c r="R2599" s="10"/>
      <c r="S2599" s="10"/>
      <c r="T2599" s="10"/>
    </row>
    <row r="2600" spans="17:20" x14ac:dyDescent="0.35">
      <c r="Q2600" s="10"/>
      <c r="R2600" s="10"/>
      <c r="S2600" s="10"/>
      <c r="T2600" s="10"/>
    </row>
    <row r="2601" spans="17:20" x14ac:dyDescent="0.35">
      <c r="Q2601" s="10"/>
      <c r="R2601" s="10"/>
      <c r="S2601" s="10"/>
      <c r="T2601" s="10"/>
    </row>
    <row r="2602" spans="17:20" x14ac:dyDescent="0.35">
      <c r="Q2602" s="10"/>
      <c r="R2602" s="10"/>
      <c r="S2602" s="10"/>
      <c r="T2602" s="10"/>
    </row>
    <row r="2603" spans="17:20" x14ac:dyDescent="0.35">
      <c r="Q2603" s="10"/>
      <c r="R2603" s="10"/>
      <c r="S2603" s="10"/>
      <c r="T2603" s="10"/>
    </row>
    <row r="2604" spans="17:20" x14ac:dyDescent="0.35">
      <c r="Q2604" s="10"/>
      <c r="R2604" s="10"/>
      <c r="S2604" s="10"/>
      <c r="T2604" s="10"/>
    </row>
    <row r="2605" spans="17:20" x14ac:dyDescent="0.35">
      <c r="Q2605" s="10"/>
      <c r="R2605" s="10"/>
      <c r="S2605" s="10"/>
      <c r="T2605" s="10"/>
    </row>
    <row r="2606" spans="17:20" x14ac:dyDescent="0.35">
      <c r="Q2606" s="10"/>
      <c r="R2606" s="10"/>
      <c r="S2606" s="10"/>
      <c r="T2606" s="10"/>
    </row>
    <row r="2607" spans="17:20" x14ac:dyDescent="0.35">
      <c r="Q2607" s="10"/>
      <c r="R2607" s="10"/>
      <c r="S2607" s="10"/>
      <c r="T2607" s="10"/>
    </row>
    <row r="2608" spans="17:20" x14ac:dyDescent="0.35">
      <c r="Q2608" s="10"/>
      <c r="R2608" s="10"/>
      <c r="S2608" s="10"/>
      <c r="T2608" s="10"/>
    </row>
    <row r="2609" spans="17:20" x14ac:dyDescent="0.35">
      <c r="Q2609" s="10"/>
      <c r="R2609" s="10"/>
      <c r="S2609" s="10"/>
      <c r="T2609" s="10"/>
    </row>
    <row r="2610" spans="17:20" x14ac:dyDescent="0.35">
      <c r="Q2610" s="10"/>
      <c r="R2610" s="10"/>
      <c r="S2610" s="10"/>
      <c r="T2610" s="10"/>
    </row>
    <row r="2611" spans="17:20" x14ac:dyDescent="0.35">
      <c r="Q2611" s="10"/>
      <c r="R2611" s="10"/>
      <c r="S2611" s="10"/>
      <c r="T2611" s="10"/>
    </row>
    <row r="2612" spans="17:20" x14ac:dyDescent="0.35">
      <c r="Q2612" s="10"/>
      <c r="R2612" s="10"/>
      <c r="S2612" s="10"/>
      <c r="T2612" s="10"/>
    </row>
    <row r="2613" spans="17:20" x14ac:dyDescent="0.35">
      <c r="Q2613" s="10"/>
      <c r="R2613" s="10"/>
      <c r="S2613" s="10"/>
      <c r="T2613" s="10"/>
    </row>
    <row r="2614" spans="17:20" x14ac:dyDescent="0.35">
      <c r="Q2614" s="10"/>
      <c r="R2614" s="10"/>
      <c r="S2614" s="10"/>
      <c r="T2614" s="10"/>
    </row>
    <row r="2615" spans="17:20" x14ac:dyDescent="0.35">
      <c r="Q2615" s="10"/>
      <c r="R2615" s="10"/>
      <c r="S2615" s="10"/>
      <c r="T2615" s="10"/>
    </row>
    <row r="2616" spans="17:20" x14ac:dyDescent="0.35">
      <c r="Q2616" s="10"/>
      <c r="R2616" s="10"/>
      <c r="S2616" s="10"/>
      <c r="T2616" s="10"/>
    </row>
    <row r="2617" spans="17:20" x14ac:dyDescent="0.35">
      <c r="Q2617" s="10"/>
      <c r="R2617" s="10"/>
      <c r="S2617" s="10"/>
      <c r="T2617" s="10"/>
    </row>
    <row r="2618" spans="17:20" x14ac:dyDescent="0.35">
      <c r="Q2618" s="10"/>
      <c r="R2618" s="10"/>
      <c r="S2618" s="10"/>
      <c r="T2618" s="10"/>
    </row>
    <row r="2619" spans="17:20" x14ac:dyDescent="0.35">
      <c r="Q2619" s="10"/>
      <c r="R2619" s="10"/>
      <c r="S2619" s="10"/>
      <c r="T2619" s="10"/>
    </row>
    <row r="2620" spans="17:20" x14ac:dyDescent="0.35">
      <c r="Q2620" s="10"/>
      <c r="R2620" s="10"/>
      <c r="S2620" s="10"/>
      <c r="T2620" s="10"/>
    </row>
    <row r="2621" spans="17:20" x14ac:dyDescent="0.35">
      <c r="Q2621" s="10"/>
      <c r="R2621" s="10"/>
      <c r="S2621" s="10"/>
      <c r="T2621" s="10"/>
    </row>
    <row r="2622" spans="17:20" x14ac:dyDescent="0.35">
      <c r="Q2622" s="10"/>
      <c r="R2622" s="10"/>
      <c r="S2622" s="10"/>
      <c r="T2622" s="10"/>
    </row>
    <row r="2623" spans="17:20" x14ac:dyDescent="0.35">
      <c r="Q2623" s="10"/>
      <c r="R2623" s="10"/>
      <c r="S2623" s="10"/>
      <c r="T2623" s="10"/>
    </row>
    <row r="2624" spans="17:20" x14ac:dyDescent="0.35">
      <c r="Q2624" s="10"/>
      <c r="R2624" s="10"/>
      <c r="S2624" s="10"/>
      <c r="T2624" s="10"/>
    </row>
    <row r="2625" spans="17:20" x14ac:dyDescent="0.35">
      <c r="Q2625" s="10"/>
      <c r="R2625" s="10"/>
      <c r="S2625" s="10"/>
      <c r="T2625" s="10"/>
    </row>
    <row r="2626" spans="17:20" x14ac:dyDescent="0.35">
      <c r="Q2626" s="10"/>
      <c r="R2626" s="10"/>
      <c r="S2626" s="10"/>
      <c r="T2626" s="10"/>
    </row>
    <row r="2627" spans="17:20" x14ac:dyDescent="0.35">
      <c r="Q2627" s="10"/>
      <c r="R2627" s="10"/>
      <c r="S2627" s="10"/>
      <c r="T2627" s="10"/>
    </row>
    <row r="2628" spans="17:20" x14ac:dyDescent="0.35">
      <c r="Q2628" s="10"/>
      <c r="R2628" s="10"/>
      <c r="S2628" s="10"/>
      <c r="T2628" s="10"/>
    </row>
    <row r="2629" spans="17:20" x14ac:dyDescent="0.35">
      <c r="Q2629" s="10"/>
      <c r="R2629" s="10"/>
      <c r="S2629" s="10"/>
      <c r="T2629" s="10"/>
    </row>
    <row r="2630" spans="17:20" x14ac:dyDescent="0.35">
      <c r="Q2630" s="10"/>
      <c r="R2630" s="10"/>
      <c r="S2630" s="10"/>
      <c r="T2630" s="10"/>
    </row>
    <row r="2631" spans="17:20" x14ac:dyDescent="0.35">
      <c r="Q2631" s="10"/>
      <c r="R2631" s="10"/>
      <c r="S2631" s="10"/>
      <c r="T2631" s="10"/>
    </row>
    <row r="2632" spans="17:20" x14ac:dyDescent="0.35">
      <c r="Q2632" s="10"/>
      <c r="R2632" s="10"/>
      <c r="S2632" s="10"/>
      <c r="T2632" s="10"/>
    </row>
    <row r="2633" spans="17:20" x14ac:dyDescent="0.35">
      <c r="Q2633" s="10"/>
      <c r="R2633" s="10"/>
      <c r="S2633" s="10"/>
      <c r="T2633" s="10"/>
    </row>
    <row r="2634" spans="17:20" x14ac:dyDescent="0.35">
      <c r="Q2634" s="10"/>
      <c r="R2634" s="10"/>
      <c r="S2634" s="10"/>
      <c r="T2634" s="10"/>
    </row>
    <row r="2635" spans="17:20" x14ac:dyDescent="0.35">
      <c r="Q2635" s="10"/>
      <c r="R2635" s="10"/>
      <c r="S2635" s="10"/>
      <c r="T2635" s="10"/>
    </row>
    <row r="2636" spans="17:20" x14ac:dyDescent="0.35">
      <c r="Q2636" s="10"/>
      <c r="R2636" s="10"/>
      <c r="S2636" s="10"/>
      <c r="T2636" s="10"/>
    </row>
    <row r="2637" spans="17:20" x14ac:dyDescent="0.35">
      <c r="Q2637" s="10"/>
      <c r="R2637" s="10"/>
      <c r="S2637" s="10"/>
      <c r="T2637" s="10"/>
    </row>
    <row r="2638" spans="17:20" x14ac:dyDescent="0.35">
      <c r="Q2638" s="10"/>
      <c r="R2638" s="10"/>
      <c r="S2638" s="10"/>
      <c r="T2638" s="10"/>
    </row>
    <row r="2639" spans="17:20" x14ac:dyDescent="0.35">
      <c r="Q2639" s="10"/>
      <c r="R2639" s="10"/>
      <c r="S2639" s="10"/>
      <c r="T2639" s="10"/>
    </row>
    <row r="2640" spans="17:20" x14ac:dyDescent="0.35">
      <c r="Q2640" s="10"/>
      <c r="R2640" s="10"/>
      <c r="S2640" s="10"/>
      <c r="T2640" s="10"/>
    </row>
    <row r="2641" spans="17:20" x14ac:dyDescent="0.35">
      <c r="Q2641" s="10"/>
      <c r="R2641" s="10"/>
      <c r="S2641" s="10"/>
      <c r="T2641" s="10"/>
    </row>
    <row r="2642" spans="17:20" x14ac:dyDescent="0.35">
      <c r="Q2642" s="10"/>
      <c r="R2642" s="10"/>
      <c r="S2642" s="10"/>
      <c r="T2642" s="10"/>
    </row>
    <row r="2643" spans="17:20" x14ac:dyDescent="0.35">
      <c r="Q2643" s="10"/>
      <c r="R2643" s="10"/>
      <c r="S2643" s="10"/>
      <c r="T2643" s="10"/>
    </row>
    <row r="2644" spans="17:20" x14ac:dyDescent="0.35">
      <c r="Q2644" s="10"/>
      <c r="R2644" s="10"/>
      <c r="S2644" s="10"/>
      <c r="T2644" s="10"/>
    </row>
    <row r="2645" spans="17:20" x14ac:dyDescent="0.35">
      <c r="Q2645" s="10"/>
      <c r="R2645" s="10"/>
      <c r="S2645" s="10"/>
      <c r="T2645" s="10"/>
    </row>
    <row r="2646" spans="17:20" x14ac:dyDescent="0.35">
      <c r="Q2646" s="10"/>
      <c r="R2646" s="10"/>
      <c r="S2646" s="10"/>
      <c r="T2646" s="10"/>
    </row>
    <row r="2647" spans="17:20" x14ac:dyDescent="0.35">
      <c r="Q2647" s="10"/>
      <c r="R2647" s="10"/>
      <c r="S2647" s="10"/>
      <c r="T2647" s="10"/>
    </row>
    <row r="2648" spans="17:20" x14ac:dyDescent="0.35">
      <c r="Q2648" s="10"/>
      <c r="R2648" s="10"/>
      <c r="S2648" s="10"/>
      <c r="T2648" s="10"/>
    </row>
    <row r="2649" spans="17:20" x14ac:dyDescent="0.35">
      <c r="Q2649" s="10"/>
      <c r="R2649" s="10"/>
      <c r="S2649" s="10"/>
      <c r="T2649" s="10"/>
    </row>
    <row r="2650" spans="17:20" x14ac:dyDescent="0.35">
      <c r="Q2650" s="10"/>
      <c r="R2650" s="10"/>
      <c r="S2650" s="10"/>
      <c r="T2650" s="10"/>
    </row>
    <row r="2651" spans="17:20" x14ac:dyDescent="0.35">
      <c r="Q2651" s="10"/>
      <c r="R2651" s="10"/>
      <c r="S2651" s="10"/>
      <c r="T2651" s="10"/>
    </row>
    <row r="2652" spans="17:20" x14ac:dyDescent="0.35">
      <c r="Q2652" s="10"/>
      <c r="R2652" s="10"/>
      <c r="S2652" s="10"/>
      <c r="T2652" s="10"/>
    </row>
    <row r="2653" spans="17:20" x14ac:dyDescent="0.35">
      <c r="Q2653" s="10"/>
      <c r="R2653" s="10"/>
      <c r="S2653" s="10"/>
      <c r="T2653" s="10"/>
    </row>
    <row r="2654" spans="17:20" x14ac:dyDescent="0.35">
      <c r="Q2654" s="10"/>
      <c r="R2654" s="10"/>
      <c r="S2654" s="10"/>
      <c r="T2654" s="10"/>
    </row>
    <row r="2655" spans="17:20" x14ac:dyDescent="0.35">
      <c r="Q2655" s="10"/>
      <c r="R2655" s="10"/>
      <c r="S2655" s="10"/>
      <c r="T2655" s="10"/>
    </row>
    <row r="2656" spans="17:20" x14ac:dyDescent="0.35">
      <c r="Q2656" s="10"/>
      <c r="R2656" s="10"/>
      <c r="S2656" s="10"/>
      <c r="T2656" s="10"/>
    </row>
    <row r="2657" spans="17:20" x14ac:dyDescent="0.35">
      <c r="Q2657" s="10"/>
      <c r="R2657" s="10"/>
      <c r="S2657" s="10"/>
      <c r="T2657" s="10"/>
    </row>
    <row r="2658" spans="17:20" x14ac:dyDescent="0.35">
      <c r="Q2658" s="10"/>
      <c r="R2658" s="10"/>
      <c r="S2658" s="10"/>
      <c r="T2658" s="10"/>
    </row>
    <row r="2659" spans="17:20" x14ac:dyDescent="0.35">
      <c r="Q2659" s="10"/>
      <c r="R2659" s="10"/>
      <c r="S2659" s="10"/>
      <c r="T2659" s="10"/>
    </row>
    <row r="2660" spans="17:20" x14ac:dyDescent="0.35">
      <c r="Q2660" s="10"/>
      <c r="R2660" s="10"/>
      <c r="S2660" s="10"/>
      <c r="T2660" s="10"/>
    </row>
    <row r="2661" spans="17:20" x14ac:dyDescent="0.35">
      <c r="Q2661" s="10"/>
      <c r="R2661" s="10"/>
      <c r="S2661" s="10"/>
      <c r="T2661" s="10"/>
    </row>
    <row r="2662" spans="17:20" x14ac:dyDescent="0.35">
      <c r="Q2662" s="10"/>
      <c r="R2662" s="10"/>
      <c r="S2662" s="10"/>
      <c r="T2662" s="10"/>
    </row>
    <row r="2663" spans="17:20" x14ac:dyDescent="0.35">
      <c r="Q2663" s="10"/>
      <c r="R2663" s="10"/>
      <c r="S2663" s="10"/>
      <c r="T2663" s="10"/>
    </row>
    <row r="2664" spans="17:20" x14ac:dyDescent="0.35">
      <c r="Q2664" s="10"/>
      <c r="R2664" s="10"/>
      <c r="S2664" s="10"/>
      <c r="T2664" s="10"/>
    </row>
    <row r="2665" spans="17:20" x14ac:dyDescent="0.35">
      <c r="Q2665" s="10"/>
      <c r="R2665" s="10"/>
      <c r="S2665" s="10"/>
      <c r="T2665" s="10"/>
    </row>
    <row r="2666" spans="17:20" x14ac:dyDescent="0.35">
      <c r="Q2666" s="10"/>
      <c r="R2666" s="10"/>
      <c r="S2666" s="10"/>
      <c r="T2666" s="10"/>
    </row>
    <row r="2667" spans="17:20" x14ac:dyDescent="0.35">
      <c r="Q2667" s="10"/>
      <c r="R2667" s="10"/>
      <c r="S2667" s="10"/>
      <c r="T2667" s="10"/>
    </row>
    <row r="2668" spans="17:20" x14ac:dyDescent="0.35">
      <c r="Q2668" s="10"/>
      <c r="R2668" s="10"/>
      <c r="S2668" s="10"/>
      <c r="T2668" s="10"/>
    </row>
    <row r="2669" spans="17:20" x14ac:dyDescent="0.35">
      <c r="Q2669" s="10"/>
      <c r="R2669" s="10"/>
      <c r="S2669" s="10"/>
      <c r="T2669" s="10"/>
    </row>
    <row r="2670" spans="17:20" x14ac:dyDescent="0.35">
      <c r="Q2670" s="10"/>
      <c r="R2670" s="10"/>
      <c r="S2670" s="10"/>
      <c r="T2670" s="10"/>
    </row>
    <row r="2671" spans="17:20" x14ac:dyDescent="0.35">
      <c r="Q2671" s="10"/>
      <c r="R2671" s="10"/>
      <c r="S2671" s="10"/>
      <c r="T2671" s="10"/>
    </row>
    <row r="2672" spans="17:20" x14ac:dyDescent="0.35">
      <c r="Q2672" s="10"/>
      <c r="R2672" s="10"/>
      <c r="S2672" s="10"/>
      <c r="T2672" s="10"/>
    </row>
    <row r="2673" spans="17:20" x14ac:dyDescent="0.35">
      <c r="Q2673" s="10"/>
      <c r="R2673" s="10"/>
      <c r="S2673" s="10"/>
      <c r="T2673" s="10"/>
    </row>
    <row r="2674" spans="17:20" x14ac:dyDescent="0.35">
      <c r="Q2674" s="10"/>
      <c r="R2674" s="10"/>
      <c r="S2674" s="10"/>
      <c r="T2674" s="10"/>
    </row>
    <row r="2675" spans="17:20" x14ac:dyDescent="0.35">
      <c r="Q2675" s="10"/>
      <c r="R2675" s="10"/>
      <c r="S2675" s="10"/>
      <c r="T2675" s="10"/>
    </row>
    <row r="2676" spans="17:20" x14ac:dyDescent="0.35">
      <c r="Q2676" s="10"/>
      <c r="R2676" s="10"/>
      <c r="S2676" s="10"/>
      <c r="T2676" s="10"/>
    </row>
    <row r="2677" spans="17:20" x14ac:dyDescent="0.35">
      <c r="Q2677" s="10"/>
      <c r="R2677" s="10"/>
      <c r="S2677" s="10"/>
      <c r="T2677" s="10"/>
    </row>
    <row r="2678" spans="17:20" x14ac:dyDescent="0.35">
      <c r="Q2678" s="10"/>
      <c r="R2678" s="10"/>
      <c r="S2678" s="10"/>
      <c r="T2678" s="10"/>
    </row>
    <row r="2679" spans="17:20" x14ac:dyDescent="0.35">
      <c r="Q2679" s="10"/>
      <c r="R2679" s="10"/>
      <c r="S2679" s="10"/>
      <c r="T2679" s="10"/>
    </row>
    <row r="2680" spans="17:20" x14ac:dyDescent="0.35">
      <c r="Q2680" s="10"/>
      <c r="R2680" s="10"/>
      <c r="S2680" s="10"/>
      <c r="T2680" s="10"/>
    </row>
    <row r="2681" spans="17:20" x14ac:dyDescent="0.35">
      <c r="Q2681" s="10"/>
      <c r="R2681" s="10"/>
      <c r="S2681" s="10"/>
      <c r="T2681" s="10"/>
    </row>
    <row r="2682" spans="17:20" x14ac:dyDescent="0.35">
      <c r="Q2682" s="10"/>
      <c r="R2682" s="10"/>
      <c r="S2682" s="10"/>
      <c r="T2682" s="10"/>
    </row>
    <row r="2683" spans="17:20" x14ac:dyDescent="0.35">
      <c r="Q2683" s="10"/>
      <c r="R2683" s="10"/>
      <c r="S2683" s="10"/>
      <c r="T2683" s="10"/>
    </row>
    <row r="2684" spans="17:20" x14ac:dyDescent="0.35">
      <c r="Q2684" s="10"/>
      <c r="R2684" s="10"/>
      <c r="S2684" s="10"/>
      <c r="T2684" s="10"/>
    </row>
    <row r="2685" spans="17:20" x14ac:dyDescent="0.35">
      <c r="Q2685" s="10"/>
      <c r="R2685" s="10"/>
      <c r="S2685" s="10"/>
      <c r="T2685" s="10"/>
    </row>
    <row r="2686" spans="17:20" x14ac:dyDescent="0.35">
      <c r="Q2686" s="10"/>
      <c r="R2686" s="10"/>
      <c r="S2686" s="10"/>
      <c r="T2686" s="10"/>
    </row>
    <row r="2687" spans="17:20" x14ac:dyDescent="0.35">
      <c r="Q2687" s="10"/>
      <c r="R2687" s="10"/>
      <c r="S2687" s="10"/>
      <c r="T2687" s="10"/>
    </row>
    <row r="2688" spans="17:20" x14ac:dyDescent="0.35">
      <c r="Q2688" s="10"/>
      <c r="R2688" s="10"/>
      <c r="S2688" s="10"/>
      <c r="T2688" s="10"/>
    </row>
    <row r="2689" spans="17:20" x14ac:dyDescent="0.35">
      <c r="Q2689" s="10"/>
      <c r="R2689" s="10"/>
      <c r="S2689" s="10"/>
      <c r="T2689" s="10"/>
    </row>
    <row r="2690" spans="17:20" x14ac:dyDescent="0.35">
      <c r="Q2690" s="10"/>
      <c r="R2690" s="10"/>
      <c r="S2690" s="10"/>
      <c r="T2690" s="10"/>
    </row>
    <row r="2691" spans="17:20" x14ac:dyDescent="0.35">
      <c r="Q2691" s="10"/>
      <c r="R2691" s="10"/>
      <c r="S2691" s="10"/>
      <c r="T2691" s="10"/>
    </row>
    <row r="2692" spans="17:20" x14ac:dyDescent="0.35">
      <c r="Q2692" s="10"/>
      <c r="R2692" s="10"/>
      <c r="S2692" s="10"/>
      <c r="T2692" s="10"/>
    </row>
    <row r="2693" spans="17:20" x14ac:dyDescent="0.35">
      <c r="Q2693" s="10"/>
      <c r="R2693" s="10"/>
      <c r="S2693" s="10"/>
      <c r="T2693" s="10"/>
    </row>
    <row r="2694" spans="17:20" x14ac:dyDescent="0.35">
      <c r="Q2694" s="10"/>
      <c r="R2694" s="10"/>
      <c r="S2694" s="10"/>
      <c r="T2694" s="10"/>
    </row>
    <row r="2695" spans="17:20" x14ac:dyDescent="0.35">
      <c r="Q2695" s="10"/>
      <c r="R2695" s="10"/>
      <c r="S2695" s="10"/>
      <c r="T2695" s="10"/>
    </row>
    <row r="2696" spans="17:20" x14ac:dyDescent="0.35">
      <c r="Q2696" s="10"/>
      <c r="R2696" s="10"/>
      <c r="S2696" s="10"/>
      <c r="T2696" s="10"/>
    </row>
    <row r="2697" spans="17:20" x14ac:dyDescent="0.35">
      <c r="Q2697" s="10"/>
      <c r="R2697" s="10"/>
      <c r="S2697" s="10"/>
      <c r="T2697" s="10"/>
    </row>
    <row r="2698" spans="17:20" x14ac:dyDescent="0.35">
      <c r="Q2698" s="10"/>
      <c r="R2698" s="10"/>
      <c r="S2698" s="10"/>
      <c r="T2698" s="10"/>
    </row>
    <row r="2699" spans="17:20" x14ac:dyDescent="0.35">
      <c r="Q2699" s="10"/>
      <c r="R2699" s="10"/>
      <c r="S2699" s="10"/>
      <c r="T2699" s="10"/>
    </row>
    <row r="2700" spans="17:20" x14ac:dyDescent="0.35">
      <c r="Q2700" s="10"/>
      <c r="R2700" s="10"/>
      <c r="S2700" s="10"/>
      <c r="T2700" s="10"/>
    </row>
    <row r="2701" spans="17:20" x14ac:dyDescent="0.35">
      <c r="Q2701" s="10"/>
      <c r="R2701" s="10"/>
      <c r="S2701" s="10"/>
      <c r="T2701" s="10"/>
    </row>
    <row r="2702" spans="17:20" x14ac:dyDescent="0.35">
      <c r="Q2702" s="10"/>
      <c r="R2702" s="10"/>
      <c r="S2702" s="10"/>
      <c r="T2702" s="10"/>
    </row>
    <row r="2703" spans="17:20" x14ac:dyDescent="0.35">
      <c r="Q2703" s="10"/>
      <c r="R2703" s="10"/>
      <c r="S2703" s="10"/>
      <c r="T2703" s="10"/>
    </row>
    <row r="2704" spans="17:20" x14ac:dyDescent="0.35">
      <c r="Q2704" s="10"/>
      <c r="R2704" s="10"/>
      <c r="S2704" s="10"/>
      <c r="T2704" s="10"/>
    </row>
    <row r="2705" spans="17:20" x14ac:dyDescent="0.35">
      <c r="Q2705" s="10"/>
      <c r="R2705" s="10"/>
      <c r="S2705" s="10"/>
      <c r="T2705" s="10"/>
    </row>
    <row r="2706" spans="17:20" x14ac:dyDescent="0.35">
      <c r="Q2706" s="10"/>
      <c r="R2706" s="10"/>
      <c r="S2706" s="10"/>
      <c r="T2706" s="10"/>
    </row>
    <row r="2707" spans="17:20" x14ac:dyDescent="0.35">
      <c r="Q2707" s="10"/>
      <c r="R2707" s="10"/>
      <c r="S2707" s="10"/>
      <c r="T2707" s="10"/>
    </row>
    <row r="2708" spans="17:20" x14ac:dyDescent="0.35">
      <c r="Q2708" s="10"/>
      <c r="R2708" s="10"/>
      <c r="S2708" s="10"/>
      <c r="T2708" s="10"/>
    </row>
    <row r="2709" spans="17:20" x14ac:dyDescent="0.35">
      <c r="Q2709" s="10"/>
      <c r="R2709" s="10"/>
      <c r="S2709" s="10"/>
      <c r="T2709" s="10"/>
    </row>
    <row r="2710" spans="17:20" x14ac:dyDescent="0.35">
      <c r="Q2710" s="10"/>
      <c r="R2710" s="10"/>
      <c r="S2710" s="10"/>
      <c r="T2710" s="10"/>
    </row>
    <row r="2711" spans="17:20" x14ac:dyDescent="0.35">
      <c r="Q2711" s="10"/>
      <c r="R2711" s="10"/>
      <c r="S2711" s="10"/>
      <c r="T2711" s="10"/>
    </row>
    <row r="2712" spans="17:20" x14ac:dyDescent="0.35">
      <c r="Q2712" s="10"/>
      <c r="R2712" s="10"/>
      <c r="S2712" s="10"/>
      <c r="T2712" s="10"/>
    </row>
    <row r="2713" spans="17:20" x14ac:dyDescent="0.35">
      <c r="Q2713" s="10"/>
      <c r="R2713" s="10"/>
      <c r="S2713" s="10"/>
      <c r="T2713" s="10"/>
    </row>
    <row r="2714" spans="17:20" x14ac:dyDescent="0.35">
      <c r="Q2714" s="10"/>
      <c r="R2714" s="10"/>
      <c r="S2714" s="10"/>
      <c r="T2714" s="10"/>
    </row>
    <row r="2715" spans="17:20" x14ac:dyDescent="0.35">
      <c r="Q2715" s="10"/>
      <c r="R2715" s="10"/>
      <c r="S2715" s="10"/>
      <c r="T2715" s="10"/>
    </row>
    <row r="2716" spans="17:20" x14ac:dyDescent="0.35">
      <c r="Q2716" s="10"/>
      <c r="R2716" s="10"/>
      <c r="S2716" s="10"/>
      <c r="T2716" s="10"/>
    </row>
    <row r="2717" spans="17:20" x14ac:dyDescent="0.35">
      <c r="Q2717" s="10"/>
      <c r="R2717" s="10"/>
      <c r="S2717" s="10"/>
      <c r="T2717" s="10"/>
    </row>
    <row r="2718" spans="17:20" x14ac:dyDescent="0.35">
      <c r="Q2718" s="10"/>
      <c r="R2718" s="10"/>
      <c r="S2718" s="10"/>
      <c r="T2718" s="10"/>
    </row>
    <row r="2719" spans="17:20" x14ac:dyDescent="0.35">
      <c r="Q2719" s="10"/>
      <c r="R2719" s="10"/>
      <c r="S2719" s="10"/>
      <c r="T2719" s="10"/>
    </row>
    <row r="2720" spans="17:20" x14ac:dyDescent="0.35">
      <c r="Q2720" s="10"/>
      <c r="R2720" s="10"/>
      <c r="S2720" s="10"/>
      <c r="T2720" s="10"/>
    </row>
    <row r="2721" spans="17:20" x14ac:dyDescent="0.35">
      <c r="Q2721" s="10"/>
      <c r="R2721" s="10"/>
      <c r="S2721" s="10"/>
      <c r="T2721" s="10"/>
    </row>
    <row r="2722" spans="17:20" x14ac:dyDescent="0.35">
      <c r="Q2722" s="10"/>
      <c r="R2722" s="10"/>
      <c r="S2722" s="10"/>
      <c r="T2722" s="10"/>
    </row>
    <row r="2723" spans="17:20" x14ac:dyDescent="0.35">
      <c r="Q2723" s="10"/>
      <c r="R2723" s="10"/>
      <c r="S2723" s="10"/>
      <c r="T2723" s="10"/>
    </row>
    <row r="2724" spans="17:20" x14ac:dyDescent="0.35">
      <c r="Q2724" s="10"/>
      <c r="R2724" s="10"/>
      <c r="S2724" s="10"/>
      <c r="T2724" s="10"/>
    </row>
    <row r="2725" spans="17:20" x14ac:dyDescent="0.35">
      <c r="Q2725" s="10"/>
      <c r="R2725" s="10"/>
      <c r="S2725" s="10"/>
      <c r="T2725" s="10"/>
    </row>
    <row r="2726" spans="17:20" x14ac:dyDescent="0.35">
      <c r="Q2726" s="10"/>
      <c r="R2726" s="10"/>
      <c r="S2726" s="10"/>
      <c r="T2726" s="10"/>
    </row>
    <row r="2727" spans="17:20" x14ac:dyDescent="0.35">
      <c r="Q2727" s="10"/>
      <c r="R2727" s="10"/>
      <c r="S2727" s="10"/>
      <c r="T2727" s="10"/>
    </row>
    <row r="2728" spans="17:20" x14ac:dyDescent="0.35">
      <c r="Q2728" s="10"/>
      <c r="R2728" s="10"/>
      <c r="S2728" s="10"/>
      <c r="T2728" s="10"/>
    </row>
    <row r="2729" spans="17:20" x14ac:dyDescent="0.35">
      <c r="Q2729" s="10"/>
      <c r="R2729" s="10"/>
      <c r="S2729" s="10"/>
      <c r="T2729" s="10"/>
    </row>
    <row r="2730" spans="17:20" x14ac:dyDescent="0.35">
      <c r="Q2730" s="10"/>
      <c r="R2730" s="10"/>
      <c r="S2730" s="10"/>
      <c r="T2730" s="10"/>
    </row>
    <row r="2731" spans="17:20" x14ac:dyDescent="0.35">
      <c r="Q2731" s="10"/>
      <c r="R2731" s="10"/>
      <c r="S2731" s="10"/>
      <c r="T2731" s="10"/>
    </row>
    <row r="2732" spans="17:20" x14ac:dyDescent="0.35">
      <c r="Q2732" s="10"/>
      <c r="R2732" s="10"/>
      <c r="S2732" s="10"/>
      <c r="T2732" s="10"/>
    </row>
    <row r="2733" spans="17:20" x14ac:dyDescent="0.35">
      <c r="Q2733" s="10"/>
      <c r="R2733" s="10"/>
      <c r="S2733" s="10"/>
      <c r="T2733" s="10"/>
    </row>
    <row r="2734" spans="17:20" x14ac:dyDescent="0.35">
      <c r="Q2734" s="10"/>
      <c r="R2734" s="10"/>
      <c r="S2734" s="10"/>
      <c r="T2734" s="10"/>
    </row>
    <row r="2735" spans="17:20" x14ac:dyDescent="0.35">
      <c r="Q2735" s="10"/>
      <c r="R2735" s="10"/>
      <c r="S2735" s="10"/>
      <c r="T2735" s="10"/>
    </row>
    <row r="2736" spans="17:20" x14ac:dyDescent="0.35">
      <c r="Q2736" s="10"/>
      <c r="R2736" s="10"/>
      <c r="S2736" s="10"/>
      <c r="T2736" s="10"/>
    </row>
    <row r="2737" spans="17:20" x14ac:dyDescent="0.35">
      <c r="Q2737" s="10"/>
      <c r="R2737" s="10"/>
      <c r="S2737" s="10"/>
      <c r="T2737" s="10"/>
    </row>
    <row r="2738" spans="17:20" x14ac:dyDescent="0.35">
      <c r="Q2738" s="10"/>
      <c r="R2738" s="10"/>
      <c r="S2738" s="10"/>
      <c r="T2738" s="10"/>
    </row>
    <row r="2739" spans="17:20" x14ac:dyDescent="0.35">
      <c r="Q2739" s="10"/>
      <c r="R2739" s="10"/>
      <c r="S2739" s="10"/>
      <c r="T2739" s="10"/>
    </row>
    <row r="2740" spans="17:20" x14ac:dyDescent="0.35">
      <c r="Q2740" s="10"/>
      <c r="R2740" s="10"/>
      <c r="S2740" s="10"/>
      <c r="T2740" s="10"/>
    </row>
    <row r="2741" spans="17:20" x14ac:dyDescent="0.35">
      <c r="Q2741" s="10"/>
      <c r="R2741" s="10"/>
      <c r="S2741" s="10"/>
      <c r="T2741" s="10"/>
    </row>
    <row r="2742" spans="17:20" x14ac:dyDescent="0.35">
      <c r="Q2742" s="10"/>
      <c r="R2742" s="10"/>
      <c r="S2742" s="10"/>
      <c r="T2742" s="10"/>
    </row>
    <row r="2743" spans="17:20" x14ac:dyDescent="0.35">
      <c r="Q2743" s="10"/>
      <c r="R2743" s="10"/>
      <c r="S2743" s="10"/>
      <c r="T2743" s="10"/>
    </row>
    <row r="2744" spans="17:20" x14ac:dyDescent="0.35">
      <c r="Q2744" s="10"/>
      <c r="R2744" s="10"/>
      <c r="S2744" s="10"/>
      <c r="T2744" s="10"/>
    </row>
    <row r="2745" spans="17:20" x14ac:dyDescent="0.35">
      <c r="Q2745" s="10"/>
      <c r="R2745" s="10"/>
      <c r="S2745" s="10"/>
      <c r="T2745" s="10"/>
    </row>
    <row r="2746" spans="17:20" x14ac:dyDescent="0.35">
      <c r="Q2746" s="10"/>
      <c r="R2746" s="10"/>
      <c r="S2746" s="10"/>
      <c r="T2746" s="10"/>
    </row>
    <row r="2747" spans="17:20" x14ac:dyDescent="0.35">
      <c r="Q2747" s="10"/>
      <c r="R2747" s="10"/>
      <c r="S2747" s="10"/>
      <c r="T2747" s="10"/>
    </row>
    <row r="2748" spans="17:20" x14ac:dyDescent="0.35">
      <c r="Q2748" s="10"/>
      <c r="R2748" s="10"/>
      <c r="S2748" s="10"/>
      <c r="T2748" s="10"/>
    </row>
    <row r="2749" spans="17:20" x14ac:dyDescent="0.35">
      <c r="Q2749" s="10"/>
      <c r="R2749" s="10"/>
      <c r="S2749" s="10"/>
      <c r="T2749" s="10"/>
    </row>
    <row r="2750" spans="17:20" x14ac:dyDescent="0.35">
      <c r="Q2750" s="10"/>
      <c r="R2750" s="10"/>
      <c r="S2750" s="10"/>
      <c r="T2750" s="10"/>
    </row>
    <row r="2751" spans="17:20" x14ac:dyDescent="0.35">
      <c r="Q2751" s="10"/>
      <c r="R2751" s="10"/>
      <c r="S2751" s="10"/>
      <c r="T2751" s="10"/>
    </row>
    <row r="2752" spans="17:20" x14ac:dyDescent="0.35">
      <c r="Q2752" s="10"/>
      <c r="R2752" s="10"/>
      <c r="S2752" s="10"/>
      <c r="T2752" s="10"/>
    </row>
    <row r="2753" spans="17:20" x14ac:dyDescent="0.35">
      <c r="Q2753" s="10"/>
      <c r="R2753" s="10"/>
      <c r="S2753" s="10"/>
      <c r="T2753" s="10"/>
    </row>
    <row r="2754" spans="17:20" x14ac:dyDescent="0.35">
      <c r="Q2754" s="10"/>
      <c r="R2754" s="10"/>
      <c r="S2754" s="10"/>
      <c r="T2754" s="10"/>
    </row>
    <row r="2755" spans="17:20" x14ac:dyDescent="0.35">
      <c r="Q2755" s="10"/>
      <c r="R2755" s="10"/>
      <c r="S2755" s="10"/>
      <c r="T2755" s="10"/>
    </row>
    <row r="2756" spans="17:20" x14ac:dyDescent="0.35">
      <c r="Q2756" s="10"/>
      <c r="R2756" s="10"/>
      <c r="S2756" s="10"/>
      <c r="T2756" s="10"/>
    </row>
    <row r="2757" spans="17:20" x14ac:dyDescent="0.35">
      <c r="Q2757" s="10"/>
      <c r="R2757" s="10"/>
      <c r="S2757" s="10"/>
      <c r="T2757" s="10"/>
    </row>
    <row r="2758" spans="17:20" x14ac:dyDescent="0.35">
      <c r="Q2758" s="10"/>
      <c r="R2758" s="10"/>
      <c r="S2758" s="10"/>
      <c r="T2758" s="10"/>
    </row>
    <row r="2759" spans="17:20" x14ac:dyDescent="0.35">
      <c r="Q2759" s="10"/>
      <c r="R2759" s="10"/>
      <c r="S2759" s="10"/>
      <c r="T2759" s="10"/>
    </row>
    <row r="2760" spans="17:20" x14ac:dyDescent="0.35">
      <c r="Q2760" s="10"/>
      <c r="R2760" s="10"/>
      <c r="S2760" s="10"/>
      <c r="T2760" s="10"/>
    </row>
    <row r="2761" spans="17:20" x14ac:dyDescent="0.35">
      <c r="Q2761" s="10"/>
      <c r="R2761" s="10"/>
      <c r="S2761" s="10"/>
      <c r="T2761" s="10"/>
    </row>
    <row r="2762" spans="17:20" x14ac:dyDescent="0.35">
      <c r="Q2762" s="10"/>
      <c r="R2762" s="10"/>
      <c r="S2762" s="10"/>
      <c r="T2762" s="10"/>
    </row>
    <row r="2763" spans="17:20" x14ac:dyDescent="0.35">
      <c r="Q2763" s="10"/>
      <c r="R2763" s="10"/>
      <c r="S2763" s="10"/>
      <c r="T2763" s="10"/>
    </row>
    <row r="2764" spans="17:20" x14ac:dyDescent="0.35">
      <c r="Q2764" s="10"/>
      <c r="R2764" s="10"/>
      <c r="S2764" s="10"/>
      <c r="T2764" s="10"/>
    </row>
    <row r="2765" spans="17:20" x14ac:dyDescent="0.35">
      <c r="Q2765" s="10"/>
      <c r="R2765" s="10"/>
      <c r="S2765" s="10"/>
      <c r="T2765" s="10"/>
    </row>
    <row r="2766" spans="17:20" x14ac:dyDescent="0.35">
      <c r="Q2766" s="10"/>
      <c r="R2766" s="10"/>
      <c r="S2766" s="10"/>
      <c r="T2766" s="10"/>
    </row>
    <row r="2767" spans="17:20" x14ac:dyDescent="0.35">
      <c r="Q2767" s="10"/>
      <c r="R2767" s="10"/>
      <c r="S2767" s="10"/>
      <c r="T2767" s="10"/>
    </row>
    <row r="2768" spans="17:20" x14ac:dyDescent="0.35">
      <c r="Q2768" s="10"/>
      <c r="R2768" s="10"/>
      <c r="S2768" s="10"/>
      <c r="T2768" s="10"/>
    </row>
    <row r="2769" spans="17:20" x14ac:dyDescent="0.35">
      <c r="Q2769" s="10"/>
      <c r="R2769" s="10"/>
      <c r="S2769" s="10"/>
      <c r="T2769" s="10"/>
    </row>
    <row r="2770" spans="17:20" x14ac:dyDescent="0.35">
      <c r="Q2770" s="10"/>
      <c r="R2770" s="10"/>
      <c r="S2770" s="10"/>
      <c r="T2770" s="10"/>
    </row>
    <row r="2771" spans="17:20" x14ac:dyDescent="0.35">
      <c r="Q2771" s="10"/>
      <c r="R2771" s="10"/>
      <c r="S2771" s="10"/>
      <c r="T2771" s="10"/>
    </row>
    <row r="2772" spans="17:20" x14ac:dyDescent="0.35">
      <c r="Q2772" s="10"/>
      <c r="R2772" s="10"/>
      <c r="S2772" s="10"/>
      <c r="T2772" s="10"/>
    </row>
    <row r="2773" spans="17:20" x14ac:dyDescent="0.35">
      <c r="Q2773" s="10"/>
      <c r="R2773" s="10"/>
      <c r="S2773" s="10"/>
      <c r="T2773" s="10"/>
    </row>
    <row r="2774" spans="17:20" x14ac:dyDescent="0.35">
      <c r="Q2774" s="10"/>
      <c r="R2774" s="10"/>
      <c r="S2774" s="10"/>
      <c r="T2774" s="10"/>
    </row>
    <row r="2775" spans="17:20" x14ac:dyDescent="0.35">
      <c r="Q2775" s="10"/>
      <c r="R2775" s="10"/>
      <c r="S2775" s="10"/>
      <c r="T2775" s="10"/>
    </row>
    <row r="2776" spans="17:20" x14ac:dyDescent="0.35">
      <c r="Q2776" s="10"/>
      <c r="R2776" s="10"/>
      <c r="S2776" s="10"/>
      <c r="T2776" s="10"/>
    </row>
    <row r="2777" spans="17:20" x14ac:dyDescent="0.35">
      <c r="Q2777" s="10"/>
      <c r="R2777" s="10"/>
      <c r="S2777" s="10"/>
      <c r="T2777" s="10"/>
    </row>
    <row r="2778" spans="17:20" x14ac:dyDescent="0.35">
      <c r="Q2778" s="10"/>
      <c r="R2778" s="10"/>
      <c r="S2778" s="10"/>
      <c r="T2778" s="10"/>
    </row>
    <row r="2779" spans="17:20" x14ac:dyDescent="0.35">
      <c r="Q2779" s="10"/>
      <c r="R2779" s="10"/>
      <c r="S2779" s="10"/>
      <c r="T2779" s="10"/>
    </row>
    <row r="2780" spans="17:20" x14ac:dyDescent="0.35">
      <c r="Q2780" s="10"/>
      <c r="R2780" s="10"/>
      <c r="S2780" s="10"/>
      <c r="T2780" s="10"/>
    </row>
    <row r="2781" spans="17:20" x14ac:dyDescent="0.35">
      <c r="Q2781" s="10"/>
      <c r="R2781" s="10"/>
      <c r="S2781" s="10"/>
      <c r="T2781" s="10"/>
    </row>
    <row r="2782" spans="17:20" x14ac:dyDescent="0.35">
      <c r="Q2782" s="10"/>
      <c r="R2782" s="10"/>
      <c r="S2782" s="10"/>
      <c r="T2782" s="10"/>
    </row>
    <row r="2783" spans="17:20" x14ac:dyDescent="0.35">
      <c r="Q2783" s="10"/>
      <c r="R2783" s="10"/>
      <c r="S2783" s="10"/>
      <c r="T2783" s="10"/>
    </row>
    <row r="2784" spans="17:20" x14ac:dyDescent="0.35">
      <c r="Q2784" s="10"/>
      <c r="R2784" s="10"/>
      <c r="S2784" s="10"/>
      <c r="T2784" s="10"/>
    </row>
    <row r="2785" spans="17:20" x14ac:dyDescent="0.35">
      <c r="Q2785" s="10"/>
      <c r="R2785" s="10"/>
      <c r="S2785" s="10"/>
      <c r="T2785" s="10"/>
    </row>
    <row r="2786" spans="17:20" x14ac:dyDescent="0.35">
      <c r="Q2786" s="10"/>
      <c r="R2786" s="10"/>
      <c r="S2786" s="10"/>
      <c r="T2786" s="10"/>
    </row>
    <row r="2787" spans="17:20" x14ac:dyDescent="0.35">
      <c r="Q2787" s="10"/>
      <c r="R2787" s="10"/>
      <c r="S2787" s="10"/>
      <c r="T2787" s="10"/>
    </row>
    <row r="2788" spans="17:20" x14ac:dyDescent="0.35">
      <c r="Q2788" s="10"/>
      <c r="R2788" s="10"/>
      <c r="S2788" s="10"/>
      <c r="T2788" s="10"/>
    </row>
    <row r="2789" spans="17:20" x14ac:dyDescent="0.35">
      <c r="Q2789" s="10"/>
      <c r="R2789" s="10"/>
      <c r="S2789" s="10"/>
      <c r="T2789" s="10"/>
    </row>
    <row r="2790" spans="17:20" x14ac:dyDescent="0.35">
      <c r="Q2790" s="10"/>
      <c r="R2790" s="10"/>
      <c r="S2790" s="10"/>
      <c r="T2790" s="10"/>
    </row>
    <row r="2791" spans="17:20" x14ac:dyDescent="0.35">
      <c r="Q2791" s="10"/>
      <c r="R2791" s="10"/>
      <c r="S2791" s="10"/>
      <c r="T2791" s="10"/>
    </row>
    <row r="2792" spans="17:20" x14ac:dyDescent="0.35">
      <c r="Q2792" s="10"/>
      <c r="R2792" s="10"/>
      <c r="S2792" s="10"/>
      <c r="T2792" s="10"/>
    </row>
    <row r="2793" spans="17:20" x14ac:dyDescent="0.35">
      <c r="Q2793" s="10"/>
      <c r="R2793" s="10"/>
      <c r="S2793" s="10"/>
      <c r="T2793" s="10"/>
    </row>
    <row r="2794" spans="17:20" x14ac:dyDescent="0.35">
      <c r="Q2794" s="10"/>
      <c r="R2794" s="10"/>
      <c r="S2794" s="10"/>
      <c r="T2794" s="10"/>
    </row>
    <row r="2795" spans="17:20" x14ac:dyDescent="0.35">
      <c r="Q2795" s="10"/>
      <c r="R2795" s="10"/>
      <c r="S2795" s="10"/>
      <c r="T2795" s="10"/>
    </row>
    <row r="2796" spans="17:20" x14ac:dyDescent="0.35">
      <c r="Q2796" s="10"/>
      <c r="R2796" s="10"/>
      <c r="S2796" s="10"/>
      <c r="T2796" s="10"/>
    </row>
    <row r="2797" spans="17:20" x14ac:dyDescent="0.35">
      <c r="Q2797" s="10"/>
      <c r="R2797" s="10"/>
      <c r="S2797" s="10"/>
      <c r="T2797" s="10"/>
    </row>
    <row r="2798" spans="17:20" x14ac:dyDescent="0.35">
      <c r="Q2798" s="10"/>
      <c r="R2798" s="10"/>
      <c r="S2798" s="10"/>
      <c r="T2798" s="10"/>
    </row>
    <row r="2799" spans="17:20" x14ac:dyDescent="0.35">
      <c r="Q2799" s="10"/>
      <c r="R2799" s="10"/>
      <c r="S2799" s="10"/>
      <c r="T2799" s="10"/>
    </row>
    <row r="2800" spans="17:20" x14ac:dyDescent="0.35">
      <c r="Q2800" s="10"/>
      <c r="R2800" s="10"/>
      <c r="S2800" s="10"/>
      <c r="T2800" s="10"/>
    </row>
    <row r="2801" spans="17:20" x14ac:dyDescent="0.35">
      <c r="Q2801" s="10"/>
      <c r="R2801" s="10"/>
      <c r="S2801" s="10"/>
      <c r="T2801" s="10"/>
    </row>
    <row r="2802" spans="17:20" x14ac:dyDescent="0.35">
      <c r="Q2802" s="10"/>
      <c r="R2802" s="10"/>
      <c r="S2802" s="10"/>
      <c r="T2802" s="10"/>
    </row>
    <row r="2803" spans="17:20" x14ac:dyDescent="0.35">
      <c r="Q2803" s="10"/>
      <c r="R2803" s="10"/>
      <c r="S2803" s="10"/>
      <c r="T2803" s="10"/>
    </row>
    <row r="2804" spans="17:20" x14ac:dyDescent="0.35">
      <c r="Q2804" s="10"/>
      <c r="R2804" s="10"/>
      <c r="S2804" s="10"/>
      <c r="T2804" s="10"/>
    </row>
    <row r="2805" spans="17:20" x14ac:dyDescent="0.35">
      <c r="Q2805" s="10"/>
      <c r="R2805" s="10"/>
      <c r="S2805" s="10"/>
      <c r="T2805" s="10"/>
    </row>
    <row r="2806" spans="17:20" x14ac:dyDescent="0.35">
      <c r="Q2806" s="10"/>
      <c r="R2806" s="10"/>
      <c r="S2806" s="10"/>
      <c r="T2806" s="10"/>
    </row>
    <row r="2807" spans="17:20" x14ac:dyDescent="0.35">
      <c r="Q2807" s="10"/>
      <c r="R2807" s="10"/>
      <c r="S2807" s="10"/>
      <c r="T2807" s="10"/>
    </row>
    <row r="2808" spans="17:20" x14ac:dyDescent="0.35">
      <c r="Q2808" s="10"/>
      <c r="R2808" s="10"/>
      <c r="S2808" s="10"/>
      <c r="T2808" s="10"/>
    </row>
    <row r="2809" spans="17:20" x14ac:dyDescent="0.35">
      <c r="Q2809" s="10"/>
      <c r="R2809" s="10"/>
      <c r="S2809" s="10"/>
      <c r="T2809" s="10"/>
    </row>
    <row r="2810" spans="17:20" x14ac:dyDescent="0.35">
      <c r="Q2810" s="10"/>
      <c r="R2810" s="10"/>
      <c r="S2810" s="10"/>
      <c r="T2810" s="10"/>
    </row>
    <row r="2811" spans="17:20" x14ac:dyDescent="0.35">
      <c r="Q2811" s="10"/>
      <c r="R2811" s="10"/>
      <c r="S2811" s="10"/>
      <c r="T2811" s="10"/>
    </row>
    <row r="2812" spans="17:20" x14ac:dyDescent="0.35">
      <c r="Q2812" s="10"/>
      <c r="R2812" s="10"/>
      <c r="S2812" s="10"/>
      <c r="T2812" s="10"/>
    </row>
    <row r="2813" spans="17:20" x14ac:dyDescent="0.35">
      <c r="Q2813" s="10"/>
      <c r="R2813" s="10"/>
      <c r="S2813" s="10"/>
      <c r="T2813" s="10"/>
    </row>
    <row r="2814" spans="17:20" x14ac:dyDescent="0.35">
      <c r="Q2814" s="10"/>
      <c r="R2814" s="10"/>
      <c r="S2814" s="10"/>
      <c r="T2814" s="10"/>
    </row>
    <row r="2815" spans="17:20" x14ac:dyDescent="0.35">
      <c r="Q2815" s="10"/>
      <c r="R2815" s="10"/>
      <c r="S2815" s="10"/>
      <c r="T2815" s="10"/>
    </row>
    <row r="2816" spans="17:20" x14ac:dyDescent="0.35">
      <c r="Q2816" s="10"/>
      <c r="R2816" s="10"/>
      <c r="S2816" s="10"/>
      <c r="T2816" s="10"/>
    </row>
    <row r="2817" spans="17:20" x14ac:dyDescent="0.35">
      <c r="Q2817" s="10"/>
      <c r="R2817" s="10"/>
      <c r="S2817" s="10"/>
      <c r="T2817" s="10"/>
    </row>
    <row r="2818" spans="17:20" x14ac:dyDescent="0.35">
      <c r="Q2818" s="10"/>
      <c r="R2818" s="10"/>
      <c r="S2818" s="10"/>
      <c r="T2818" s="10"/>
    </row>
    <row r="2819" spans="17:20" x14ac:dyDescent="0.35">
      <c r="Q2819" s="10"/>
      <c r="R2819" s="10"/>
      <c r="S2819" s="10"/>
      <c r="T2819" s="10"/>
    </row>
    <row r="2820" spans="17:20" x14ac:dyDescent="0.35">
      <c r="Q2820" s="10"/>
      <c r="R2820" s="10"/>
      <c r="S2820" s="10"/>
      <c r="T2820" s="10"/>
    </row>
    <row r="2821" spans="17:20" x14ac:dyDescent="0.35">
      <c r="Q2821" s="10"/>
      <c r="R2821" s="10"/>
      <c r="S2821" s="10"/>
      <c r="T2821" s="10"/>
    </row>
    <row r="2822" spans="17:20" x14ac:dyDescent="0.35">
      <c r="Q2822" s="10"/>
      <c r="R2822" s="10"/>
      <c r="S2822" s="10"/>
      <c r="T2822" s="10"/>
    </row>
    <row r="2823" spans="17:20" x14ac:dyDescent="0.35">
      <c r="Q2823" s="10"/>
      <c r="R2823" s="10"/>
      <c r="S2823" s="10"/>
      <c r="T2823" s="10"/>
    </row>
    <row r="2824" spans="17:20" x14ac:dyDescent="0.35">
      <c r="Q2824" s="10"/>
      <c r="R2824" s="10"/>
      <c r="S2824" s="10"/>
      <c r="T2824" s="10"/>
    </row>
    <row r="2825" spans="17:20" x14ac:dyDescent="0.35">
      <c r="Q2825" s="10"/>
      <c r="R2825" s="10"/>
      <c r="S2825" s="10"/>
      <c r="T2825" s="10"/>
    </row>
    <row r="2826" spans="17:20" x14ac:dyDescent="0.35">
      <c r="Q2826" s="10"/>
      <c r="R2826" s="10"/>
      <c r="S2826" s="10"/>
      <c r="T2826" s="10"/>
    </row>
    <row r="2827" spans="17:20" x14ac:dyDescent="0.35">
      <c r="Q2827" s="10"/>
      <c r="R2827" s="10"/>
      <c r="S2827" s="10"/>
      <c r="T2827" s="10"/>
    </row>
    <row r="2828" spans="17:20" x14ac:dyDescent="0.35">
      <c r="Q2828" s="10"/>
      <c r="R2828" s="10"/>
      <c r="S2828" s="10"/>
      <c r="T2828" s="10"/>
    </row>
    <row r="2829" spans="17:20" x14ac:dyDescent="0.35">
      <c r="Q2829" s="10"/>
      <c r="R2829" s="10"/>
      <c r="S2829" s="10"/>
      <c r="T2829" s="10"/>
    </row>
    <row r="2830" spans="17:20" x14ac:dyDescent="0.35">
      <c r="Q2830" s="10"/>
      <c r="R2830" s="10"/>
      <c r="S2830" s="10"/>
      <c r="T2830" s="10"/>
    </row>
    <row r="2831" spans="17:20" x14ac:dyDescent="0.35">
      <c r="Q2831" s="10"/>
      <c r="R2831" s="10"/>
      <c r="S2831" s="10"/>
      <c r="T2831" s="10"/>
    </row>
    <row r="2832" spans="17:20" x14ac:dyDescent="0.35">
      <c r="Q2832" s="10"/>
      <c r="R2832" s="10"/>
      <c r="S2832" s="10"/>
      <c r="T2832" s="10"/>
    </row>
    <row r="2833" spans="17:20" x14ac:dyDescent="0.35">
      <c r="Q2833" s="10"/>
      <c r="R2833" s="10"/>
      <c r="S2833" s="10"/>
      <c r="T2833" s="10"/>
    </row>
    <row r="2834" spans="17:20" x14ac:dyDescent="0.35">
      <c r="Q2834" s="10"/>
      <c r="R2834" s="10"/>
      <c r="S2834" s="10"/>
      <c r="T2834" s="10"/>
    </row>
    <row r="2835" spans="17:20" x14ac:dyDescent="0.35">
      <c r="Q2835" s="10"/>
      <c r="R2835" s="10"/>
      <c r="S2835" s="10"/>
      <c r="T2835" s="10"/>
    </row>
    <row r="2836" spans="17:20" x14ac:dyDescent="0.35">
      <c r="Q2836" s="10"/>
      <c r="R2836" s="10"/>
      <c r="S2836" s="10"/>
      <c r="T2836" s="10"/>
    </row>
    <row r="2837" spans="17:20" x14ac:dyDescent="0.35">
      <c r="Q2837" s="10"/>
      <c r="R2837" s="10"/>
      <c r="S2837" s="10"/>
      <c r="T2837" s="10"/>
    </row>
    <row r="2838" spans="17:20" x14ac:dyDescent="0.35">
      <c r="Q2838" s="10"/>
      <c r="R2838" s="10"/>
      <c r="S2838" s="10"/>
      <c r="T2838" s="10"/>
    </row>
    <row r="2839" spans="17:20" x14ac:dyDescent="0.35">
      <c r="Q2839" s="10"/>
      <c r="R2839" s="10"/>
      <c r="S2839" s="10"/>
      <c r="T2839" s="10"/>
    </row>
    <row r="2840" spans="17:20" x14ac:dyDescent="0.35">
      <c r="Q2840" s="10"/>
      <c r="R2840" s="10"/>
      <c r="S2840" s="10"/>
      <c r="T2840" s="10"/>
    </row>
    <row r="2841" spans="17:20" x14ac:dyDescent="0.35">
      <c r="Q2841" s="10"/>
      <c r="R2841" s="10"/>
      <c r="S2841" s="10"/>
      <c r="T2841" s="10"/>
    </row>
    <row r="2842" spans="17:20" x14ac:dyDescent="0.35">
      <c r="Q2842" s="10"/>
      <c r="R2842" s="10"/>
      <c r="S2842" s="10"/>
      <c r="T2842" s="10"/>
    </row>
    <row r="2843" spans="17:20" x14ac:dyDescent="0.35">
      <c r="Q2843" s="10"/>
      <c r="R2843" s="10"/>
      <c r="S2843" s="10"/>
      <c r="T2843" s="10"/>
    </row>
    <row r="2844" spans="17:20" x14ac:dyDescent="0.35">
      <c r="Q2844" s="10"/>
      <c r="R2844" s="10"/>
      <c r="S2844" s="10"/>
      <c r="T2844" s="10"/>
    </row>
    <row r="2845" spans="17:20" x14ac:dyDescent="0.35">
      <c r="Q2845" s="10"/>
      <c r="R2845" s="10"/>
      <c r="S2845" s="10"/>
      <c r="T2845" s="10"/>
    </row>
    <row r="2846" spans="17:20" x14ac:dyDescent="0.35">
      <c r="Q2846" s="10"/>
      <c r="R2846" s="10"/>
      <c r="S2846" s="10"/>
      <c r="T2846" s="10"/>
    </row>
    <row r="2847" spans="17:20" x14ac:dyDescent="0.35">
      <c r="Q2847" s="10"/>
      <c r="R2847" s="10"/>
      <c r="S2847" s="10"/>
      <c r="T2847" s="10"/>
    </row>
    <row r="2848" spans="17:20" x14ac:dyDescent="0.35">
      <c r="Q2848" s="10"/>
      <c r="R2848" s="10"/>
      <c r="S2848" s="10"/>
      <c r="T2848" s="10"/>
    </row>
    <row r="2849" spans="17:20" x14ac:dyDescent="0.35">
      <c r="Q2849" s="10"/>
      <c r="R2849" s="10"/>
      <c r="S2849" s="10"/>
      <c r="T2849" s="10"/>
    </row>
    <row r="2850" spans="17:20" x14ac:dyDescent="0.35">
      <c r="Q2850" s="10"/>
      <c r="R2850" s="10"/>
      <c r="S2850" s="10"/>
      <c r="T2850" s="10"/>
    </row>
    <row r="2851" spans="17:20" x14ac:dyDescent="0.35">
      <c r="Q2851" s="10"/>
      <c r="R2851" s="10"/>
      <c r="S2851" s="10"/>
      <c r="T2851" s="10"/>
    </row>
    <row r="2852" spans="17:20" x14ac:dyDescent="0.35">
      <c r="Q2852" s="10"/>
      <c r="R2852" s="10"/>
      <c r="S2852" s="10"/>
      <c r="T2852" s="10"/>
    </row>
    <row r="2853" spans="17:20" x14ac:dyDescent="0.35">
      <c r="Q2853" s="10"/>
      <c r="R2853" s="10"/>
      <c r="S2853" s="10"/>
      <c r="T2853" s="10"/>
    </row>
    <row r="2854" spans="17:20" x14ac:dyDescent="0.35">
      <c r="Q2854" s="10"/>
      <c r="R2854" s="10"/>
      <c r="S2854" s="10"/>
      <c r="T2854" s="10"/>
    </row>
    <row r="2855" spans="17:20" x14ac:dyDescent="0.35">
      <c r="Q2855" s="10"/>
      <c r="R2855" s="10"/>
      <c r="S2855" s="10"/>
      <c r="T2855" s="10"/>
    </row>
    <row r="2856" spans="17:20" x14ac:dyDescent="0.35">
      <c r="Q2856" s="10"/>
      <c r="R2856" s="10"/>
      <c r="S2856" s="10"/>
      <c r="T2856" s="10"/>
    </row>
    <row r="2857" spans="17:20" x14ac:dyDescent="0.35">
      <c r="Q2857" s="10"/>
      <c r="R2857" s="10"/>
      <c r="S2857" s="10"/>
      <c r="T2857" s="10"/>
    </row>
    <row r="2858" spans="17:20" x14ac:dyDescent="0.35">
      <c r="Q2858" s="10"/>
      <c r="R2858" s="10"/>
      <c r="S2858" s="10"/>
      <c r="T2858" s="10"/>
    </row>
    <row r="2859" spans="17:20" x14ac:dyDescent="0.35">
      <c r="Q2859" s="10"/>
      <c r="R2859" s="10"/>
      <c r="S2859" s="10"/>
      <c r="T2859" s="10"/>
    </row>
    <row r="2860" spans="17:20" x14ac:dyDescent="0.35">
      <c r="Q2860" s="10"/>
      <c r="R2860" s="10"/>
      <c r="S2860" s="10"/>
      <c r="T2860" s="10"/>
    </row>
    <row r="2861" spans="17:20" x14ac:dyDescent="0.35">
      <c r="Q2861" s="10"/>
      <c r="R2861" s="10"/>
      <c r="S2861" s="10"/>
      <c r="T2861" s="10"/>
    </row>
    <row r="2862" spans="17:20" x14ac:dyDescent="0.35">
      <c r="Q2862" s="10"/>
      <c r="R2862" s="10"/>
      <c r="S2862" s="10"/>
      <c r="T2862" s="10"/>
    </row>
    <row r="2863" spans="17:20" x14ac:dyDescent="0.35">
      <c r="Q2863" s="10"/>
      <c r="R2863" s="10"/>
      <c r="S2863" s="10"/>
      <c r="T2863" s="10"/>
    </row>
    <row r="2864" spans="17:20" x14ac:dyDescent="0.35">
      <c r="Q2864" s="10"/>
      <c r="R2864" s="10"/>
      <c r="S2864" s="10"/>
      <c r="T2864" s="10"/>
    </row>
    <row r="2865" spans="17:20" x14ac:dyDescent="0.35">
      <c r="Q2865" s="10"/>
      <c r="R2865" s="10"/>
      <c r="S2865" s="10"/>
      <c r="T2865" s="10"/>
    </row>
    <row r="2866" spans="17:20" x14ac:dyDescent="0.35">
      <c r="Q2866" s="10"/>
      <c r="R2866" s="10"/>
      <c r="S2866" s="10"/>
      <c r="T2866" s="10"/>
    </row>
    <row r="2867" spans="17:20" x14ac:dyDescent="0.35">
      <c r="Q2867" s="10"/>
      <c r="R2867" s="10"/>
      <c r="S2867" s="10"/>
      <c r="T2867" s="10"/>
    </row>
    <row r="2868" spans="17:20" x14ac:dyDescent="0.35">
      <c r="Q2868" s="10"/>
      <c r="R2868" s="10"/>
      <c r="S2868" s="10"/>
      <c r="T2868" s="10"/>
    </row>
    <row r="2869" spans="17:20" x14ac:dyDescent="0.35">
      <c r="Q2869" s="10"/>
      <c r="R2869" s="10"/>
      <c r="S2869" s="10"/>
      <c r="T2869" s="10"/>
    </row>
    <row r="2870" spans="17:20" x14ac:dyDescent="0.35">
      <c r="Q2870" s="10"/>
      <c r="R2870" s="10"/>
      <c r="S2870" s="10"/>
      <c r="T2870" s="10"/>
    </row>
    <row r="2871" spans="17:20" x14ac:dyDescent="0.35">
      <c r="Q2871" s="10"/>
      <c r="R2871" s="10"/>
      <c r="S2871" s="10"/>
      <c r="T2871" s="10"/>
    </row>
    <row r="2872" spans="17:20" x14ac:dyDescent="0.35">
      <c r="Q2872" s="10"/>
      <c r="R2872" s="10"/>
      <c r="S2872" s="10"/>
      <c r="T2872" s="10"/>
    </row>
    <row r="2873" spans="17:20" x14ac:dyDescent="0.35">
      <c r="Q2873" s="10"/>
      <c r="R2873" s="10"/>
      <c r="S2873" s="10"/>
      <c r="T2873" s="10"/>
    </row>
    <row r="2874" spans="17:20" x14ac:dyDescent="0.35">
      <c r="Q2874" s="10"/>
      <c r="R2874" s="10"/>
      <c r="S2874" s="10"/>
      <c r="T2874" s="10"/>
    </row>
    <row r="2875" spans="17:20" x14ac:dyDescent="0.35">
      <c r="Q2875" s="10"/>
      <c r="R2875" s="10"/>
      <c r="S2875" s="10"/>
      <c r="T2875" s="10"/>
    </row>
    <row r="2876" spans="17:20" x14ac:dyDescent="0.35">
      <c r="Q2876" s="10"/>
      <c r="R2876" s="10"/>
      <c r="S2876" s="10"/>
      <c r="T2876" s="10"/>
    </row>
    <row r="2877" spans="17:20" x14ac:dyDescent="0.35">
      <c r="Q2877" s="10"/>
      <c r="R2877" s="10"/>
      <c r="S2877" s="10"/>
      <c r="T2877" s="10"/>
    </row>
    <row r="2878" spans="17:20" x14ac:dyDescent="0.35">
      <c r="Q2878" s="10"/>
      <c r="R2878" s="10"/>
      <c r="S2878" s="10"/>
      <c r="T2878" s="10"/>
    </row>
    <row r="2879" spans="17:20" x14ac:dyDescent="0.35">
      <c r="Q2879" s="10"/>
      <c r="R2879" s="10"/>
      <c r="S2879" s="10"/>
      <c r="T2879" s="10"/>
    </row>
    <row r="2880" spans="17:20" x14ac:dyDescent="0.35">
      <c r="Q2880" s="10"/>
      <c r="R2880" s="10"/>
      <c r="S2880" s="10"/>
      <c r="T2880" s="10"/>
    </row>
    <row r="2881" spans="17:20" x14ac:dyDescent="0.35">
      <c r="Q2881" s="10"/>
      <c r="R2881" s="10"/>
      <c r="S2881" s="10"/>
      <c r="T2881" s="10"/>
    </row>
    <row r="2882" spans="17:20" x14ac:dyDescent="0.35">
      <c r="Q2882" s="10"/>
      <c r="R2882" s="10"/>
      <c r="S2882" s="10"/>
      <c r="T2882" s="10"/>
    </row>
    <row r="2883" spans="17:20" x14ac:dyDescent="0.35">
      <c r="Q2883" s="10"/>
      <c r="R2883" s="10"/>
      <c r="S2883" s="10"/>
      <c r="T2883" s="10"/>
    </row>
    <row r="2884" spans="17:20" x14ac:dyDescent="0.35">
      <c r="Q2884" s="10"/>
      <c r="R2884" s="10"/>
      <c r="S2884" s="10"/>
      <c r="T2884" s="10"/>
    </row>
    <row r="2885" spans="17:20" x14ac:dyDescent="0.35">
      <c r="Q2885" s="10"/>
      <c r="R2885" s="10"/>
      <c r="S2885" s="10"/>
      <c r="T2885" s="10"/>
    </row>
    <row r="2886" spans="17:20" x14ac:dyDescent="0.35">
      <c r="Q2886" s="10"/>
      <c r="R2886" s="10"/>
      <c r="S2886" s="10"/>
      <c r="T2886" s="10"/>
    </row>
    <row r="2887" spans="17:20" x14ac:dyDescent="0.35">
      <c r="Q2887" s="10"/>
      <c r="R2887" s="10"/>
      <c r="S2887" s="10"/>
      <c r="T2887" s="10"/>
    </row>
    <row r="2888" spans="17:20" x14ac:dyDescent="0.35">
      <c r="Q2888" s="10"/>
      <c r="R2888" s="10"/>
      <c r="S2888" s="10"/>
      <c r="T2888" s="10"/>
    </row>
    <row r="2889" spans="17:20" x14ac:dyDescent="0.35">
      <c r="Q2889" s="10"/>
      <c r="R2889" s="10"/>
      <c r="S2889" s="10"/>
      <c r="T2889" s="10"/>
    </row>
    <row r="2890" spans="17:20" x14ac:dyDescent="0.35">
      <c r="Q2890" s="10"/>
      <c r="R2890" s="10"/>
      <c r="S2890" s="10"/>
      <c r="T2890" s="10"/>
    </row>
    <row r="2891" spans="17:20" x14ac:dyDescent="0.35">
      <c r="Q2891" s="10"/>
      <c r="R2891" s="10"/>
      <c r="S2891" s="10"/>
      <c r="T2891" s="10"/>
    </row>
    <row r="2892" spans="17:20" x14ac:dyDescent="0.35">
      <c r="Q2892" s="10"/>
      <c r="R2892" s="10"/>
      <c r="S2892" s="10"/>
      <c r="T2892" s="10"/>
    </row>
    <row r="2893" spans="17:20" x14ac:dyDescent="0.35">
      <c r="Q2893" s="10"/>
      <c r="R2893" s="10"/>
      <c r="S2893" s="10"/>
      <c r="T2893" s="10"/>
    </row>
    <row r="2894" spans="17:20" x14ac:dyDescent="0.35">
      <c r="Q2894" s="10"/>
      <c r="R2894" s="10"/>
      <c r="S2894" s="10"/>
      <c r="T2894" s="10"/>
    </row>
    <row r="2895" spans="17:20" x14ac:dyDescent="0.35">
      <c r="Q2895" s="10"/>
      <c r="R2895" s="10"/>
      <c r="S2895" s="10"/>
      <c r="T2895" s="10"/>
    </row>
    <row r="2896" spans="17:20" x14ac:dyDescent="0.35">
      <c r="Q2896" s="10"/>
      <c r="R2896" s="10"/>
      <c r="S2896" s="10"/>
      <c r="T2896" s="10"/>
    </row>
    <row r="2897" spans="17:20" x14ac:dyDescent="0.35">
      <c r="Q2897" s="10"/>
      <c r="R2897" s="10"/>
      <c r="S2897" s="10"/>
      <c r="T2897" s="10"/>
    </row>
    <row r="2898" spans="17:20" x14ac:dyDescent="0.35">
      <c r="Q2898" s="10"/>
      <c r="R2898" s="10"/>
      <c r="S2898" s="10"/>
      <c r="T2898" s="10"/>
    </row>
    <row r="2899" spans="17:20" x14ac:dyDescent="0.35">
      <c r="Q2899" s="10"/>
      <c r="R2899" s="10"/>
      <c r="S2899" s="10"/>
      <c r="T2899" s="10"/>
    </row>
    <row r="2900" spans="17:20" x14ac:dyDescent="0.35">
      <c r="Q2900" s="10"/>
      <c r="R2900" s="10"/>
      <c r="S2900" s="10"/>
      <c r="T2900" s="10"/>
    </row>
    <row r="2901" spans="17:20" x14ac:dyDescent="0.35">
      <c r="Q2901" s="10"/>
      <c r="R2901" s="10"/>
      <c r="S2901" s="10"/>
      <c r="T2901" s="10"/>
    </row>
    <row r="2902" spans="17:20" x14ac:dyDescent="0.35">
      <c r="Q2902" s="10"/>
      <c r="R2902" s="10"/>
      <c r="S2902" s="10"/>
      <c r="T2902" s="10"/>
    </row>
    <row r="2903" spans="17:20" x14ac:dyDescent="0.35">
      <c r="Q2903" s="10"/>
      <c r="R2903" s="10"/>
      <c r="S2903" s="10"/>
      <c r="T2903" s="10"/>
    </row>
    <row r="2904" spans="17:20" x14ac:dyDescent="0.35">
      <c r="Q2904" s="10"/>
      <c r="R2904" s="10"/>
      <c r="S2904" s="10"/>
      <c r="T2904" s="10"/>
    </row>
    <row r="2905" spans="17:20" x14ac:dyDescent="0.35">
      <c r="Q2905" s="10"/>
      <c r="R2905" s="10"/>
      <c r="S2905" s="10"/>
      <c r="T2905" s="10"/>
    </row>
    <row r="2906" spans="17:20" x14ac:dyDescent="0.35">
      <c r="Q2906" s="10"/>
      <c r="R2906" s="10"/>
      <c r="S2906" s="10"/>
      <c r="T2906" s="10"/>
    </row>
    <row r="2907" spans="17:20" x14ac:dyDescent="0.35">
      <c r="Q2907" s="10"/>
      <c r="R2907" s="10"/>
      <c r="S2907" s="10"/>
      <c r="T2907" s="10"/>
    </row>
    <row r="2908" spans="17:20" x14ac:dyDescent="0.35">
      <c r="Q2908" s="10"/>
      <c r="R2908" s="10"/>
      <c r="S2908" s="10"/>
      <c r="T2908" s="10"/>
    </row>
    <row r="2909" spans="17:20" x14ac:dyDescent="0.35">
      <c r="Q2909" s="10"/>
      <c r="R2909" s="10"/>
      <c r="S2909" s="10"/>
      <c r="T2909" s="10"/>
    </row>
    <row r="2910" spans="17:20" x14ac:dyDescent="0.35">
      <c r="Q2910" s="10"/>
      <c r="R2910" s="10"/>
      <c r="S2910" s="10"/>
      <c r="T2910" s="10"/>
    </row>
    <row r="2911" spans="17:20" x14ac:dyDescent="0.35">
      <c r="Q2911" s="10"/>
      <c r="R2911" s="10"/>
      <c r="S2911" s="10"/>
      <c r="T2911" s="10"/>
    </row>
    <row r="2912" spans="17:20" x14ac:dyDescent="0.35">
      <c r="Q2912" s="10"/>
      <c r="R2912" s="10"/>
      <c r="S2912" s="10"/>
      <c r="T2912" s="10"/>
    </row>
    <row r="2913" spans="17:20" x14ac:dyDescent="0.35">
      <c r="Q2913" s="10"/>
      <c r="R2913" s="10"/>
      <c r="S2913" s="10"/>
      <c r="T2913" s="10"/>
    </row>
    <row r="2914" spans="17:20" x14ac:dyDescent="0.35">
      <c r="Q2914" s="10"/>
      <c r="R2914" s="10"/>
      <c r="S2914" s="10"/>
      <c r="T2914" s="10"/>
    </row>
    <row r="2915" spans="17:20" x14ac:dyDescent="0.35">
      <c r="Q2915" s="10"/>
      <c r="R2915" s="10"/>
      <c r="S2915" s="10"/>
      <c r="T2915" s="10"/>
    </row>
    <row r="2916" spans="17:20" x14ac:dyDescent="0.35">
      <c r="Q2916" s="10"/>
      <c r="R2916" s="10"/>
      <c r="S2916" s="10"/>
      <c r="T2916" s="10"/>
    </row>
    <row r="2917" spans="17:20" x14ac:dyDescent="0.35">
      <c r="Q2917" s="10"/>
      <c r="R2917" s="10"/>
      <c r="S2917" s="10"/>
      <c r="T2917" s="10"/>
    </row>
    <row r="2918" spans="17:20" x14ac:dyDescent="0.35">
      <c r="Q2918" s="10"/>
      <c r="R2918" s="10"/>
      <c r="S2918" s="10"/>
      <c r="T2918" s="10"/>
    </row>
    <row r="2919" spans="17:20" x14ac:dyDescent="0.35">
      <c r="Q2919" s="10"/>
      <c r="R2919" s="10"/>
      <c r="S2919" s="10"/>
      <c r="T2919" s="10"/>
    </row>
    <row r="2920" spans="17:20" x14ac:dyDescent="0.35">
      <c r="Q2920" s="10"/>
      <c r="R2920" s="10"/>
      <c r="S2920" s="10"/>
      <c r="T2920" s="10"/>
    </row>
    <row r="2921" spans="17:20" x14ac:dyDescent="0.35">
      <c r="Q2921" s="10"/>
      <c r="R2921" s="10"/>
      <c r="S2921" s="10"/>
      <c r="T2921" s="10"/>
    </row>
    <row r="2922" spans="17:20" x14ac:dyDescent="0.35">
      <c r="Q2922" s="10"/>
      <c r="R2922" s="10"/>
      <c r="S2922" s="10"/>
      <c r="T2922" s="10"/>
    </row>
    <row r="2923" spans="17:20" x14ac:dyDescent="0.35">
      <c r="Q2923" s="10"/>
      <c r="R2923" s="10"/>
      <c r="S2923" s="10"/>
      <c r="T2923" s="10"/>
    </row>
    <row r="2924" spans="17:20" x14ac:dyDescent="0.35">
      <c r="Q2924" s="10"/>
      <c r="R2924" s="10"/>
      <c r="S2924" s="10"/>
      <c r="T2924" s="10"/>
    </row>
    <row r="2925" spans="17:20" x14ac:dyDescent="0.35">
      <c r="Q2925" s="10"/>
      <c r="R2925" s="10"/>
      <c r="S2925" s="10"/>
      <c r="T2925" s="10"/>
    </row>
    <row r="2926" spans="17:20" x14ac:dyDescent="0.35">
      <c r="Q2926" s="10"/>
      <c r="R2926" s="10"/>
      <c r="S2926" s="10"/>
      <c r="T2926" s="10"/>
    </row>
    <row r="2927" spans="17:20" x14ac:dyDescent="0.35">
      <c r="Q2927" s="10"/>
      <c r="R2927" s="10"/>
      <c r="S2927" s="10"/>
      <c r="T2927" s="10"/>
    </row>
    <row r="2928" spans="17:20" x14ac:dyDescent="0.35">
      <c r="Q2928" s="10"/>
      <c r="R2928" s="10"/>
      <c r="S2928" s="10"/>
      <c r="T2928" s="10"/>
    </row>
    <row r="2929" spans="17:20" x14ac:dyDescent="0.35">
      <c r="Q2929" s="10"/>
      <c r="R2929" s="10"/>
      <c r="S2929" s="10"/>
      <c r="T2929" s="10"/>
    </row>
    <row r="2930" spans="17:20" x14ac:dyDescent="0.35">
      <c r="Q2930" s="10"/>
      <c r="R2930" s="10"/>
      <c r="S2930" s="10"/>
      <c r="T2930" s="10"/>
    </row>
    <row r="2931" spans="17:20" x14ac:dyDescent="0.35">
      <c r="Q2931" s="10"/>
      <c r="R2931" s="10"/>
      <c r="S2931" s="10"/>
      <c r="T2931" s="10"/>
    </row>
    <row r="2932" spans="17:20" x14ac:dyDescent="0.35">
      <c r="Q2932" s="10"/>
      <c r="R2932" s="10"/>
      <c r="S2932" s="10"/>
      <c r="T2932" s="10"/>
    </row>
    <row r="2933" spans="17:20" x14ac:dyDescent="0.35">
      <c r="Q2933" s="10"/>
      <c r="R2933" s="10"/>
      <c r="S2933" s="10"/>
      <c r="T2933" s="10"/>
    </row>
    <row r="2934" spans="17:20" x14ac:dyDescent="0.35">
      <c r="Q2934" s="10"/>
      <c r="R2934" s="10"/>
      <c r="S2934" s="10"/>
      <c r="T2934" s="10"/>
    </row>
    <row r="2935" spans="17:20" x14ac:dyDescent="0.35">
      <c r="Q2935" s="10"/>
      <c r="R2935" s="10"/>
      <c r="S2935" s="10"/>
      <c r="T2935" s="10"/>
    </row>
    <row r="2936" spans="17:20" x14ac:dyDescent="0.35">
      <c r="Q2936" s="10"/>
      <c r="R2936" s="10"/>
      <c r="S2936" s="10"/>
      <c r="T2936" s="10"/>
    </row>
    <row r="2937" spans="17:20" x14ac:dyDescent="0.35">
      <c r="Q2937" s="10"/>
      <c r="R2937" s="10"/>
      <c r="S2937" s="10"/>
      <c r="T2937" s="10"/>
    </row>
    <row r="2938" spans="17:20" x14ac:dyDescent="0.35">
      <c r="Q2938" s="10"/>
      <c r="R2938" s="10"/>
      <c r="S2938" s="10"/>
      <c r="T2938" s="10"/>
    </row>
    <row r="2939" spans="17:20" x14ac:dyDescent="0.35">
      <c r="Q2939" s="10"/>
      <c r="R2939" s="10"/>
      <c r="S2939" s="10"/>
      <c r="T2939" s="10"/>
    </row>
    <row r="2940" spans="17:20" x14ac:dyDescent="0.35">
      <c r="Q2940" s="10"/>
      <c r="R2940" s="10"/>
      <c r="S2940" s="10"/>
      <c r="T2940" s="10"/>
    </row>
    <row r="2941" spans="17:20" x14ac:dyDescent="0.35">
      <c r="Q2941" s="10"/>
      <c r="R2941" s="10"/>
      <c r="S2941" s="10"/>
      <c r="T2941" s="10"/>
    </row>
    <row r="2942" spans="17:20" x14ac:dyDescent="0.35">
      <c r="Q2942" s="10"/>
      <c r="R2942" s="10"/>
      <c r="S2942" s="10"/>
      <c r="T2942" s="10"/>
    </row>
    <row r="2943" spans="17:20" x14ac:dyDescent="0.35">
      <c r="Q2943" s="10"/>
      <c r="R2943" s="10"/>
      <c r="S2943" s="10"/>
      <c r="T2943" s="10"/>
    </row>
    <row r="2944" spans="17:20" x14ac:dyDescent="0.35">
      <c r="Q2944" s="10"/>
      <c r="R2944" s="10"/>
      <c r="S2944" s="10"/>
      <c r="T2944" s="10"/>
    </row>
    <row r="2945" spans="17:20" x14ac:dyDescent="0.35">
      <c r="Q2945" s="10"/>
      <c r="R2945" s="10"/>
      <c r="S2945" s="10"/>
      <c r="T2945" s="10"/>
    </row>
    <row r="2946" spans="17:20" x14ac:dyDescent="0.35">
      <c r="Q2946" s="10"/>
      <c r="R2946" s="10"/>
      <c r="S2946" s="10"/>
      <c r="T2946" s="10"/>
    </row>
    <row r="2947" spans="17:20" x14ac:dyDescent="0.35">
      <c r="Q2947" s="10"/>
      <c r="R2947" s="10"/>
      <c r="S2947" s="10"/>
      <c r="T2947" s="10"/>
    </row>
    <row r="2948" spans="17:20" x14ac:dyDescent="0.35">
      <c r="Q2948" s="10"/>
      <c r="R2948" s="10"/>
      <c r="S2948" s="10"/>
      <c r="T2948" s="10"/>
    </row>
    <row r="2949" spans="17:20" x14ac:dyDescent="0.35">
      <c r="Q2949" s="10"/>
      <c r="R2949" s="10"/>
      <c r="S2949" s="10"/>
      <c r="T2949" s="10"/>
    </row>
    <row r="2950" spans="17:20" x14ac:dyDescent="0.35">
      <c r="Q2950" s="10"/>
      <c r="R2950" s="10"/>
      <c r="S2950" s="10"/>
      <c r="T2950" s="10"/>
    </row>
    <row r="2951" spans="17:20" x14ac:dyDescent="0.35">
      <c r="Q2951" s="10"/>
      <c r="R2951" s="10"/>
      <c r="S2951" s="10"/>
      <c r="T2951" s="10"/>
    </row>
    <row r="2952" spans="17:20" x14ac:dyDescent="0.35">
      <c r="Q2952" s="10"/>
      <c r="R2952" s="10"/>
      <c r="S2952" s="10"/>
      <c r="T2952" s="10"/>
    </row>
    <row r="2953" spans="17:20" x14ac:dyDescent="0.35">
      <c r="Q2953" s="10"/>
      <c r="R2953" s="10"/>
      <c r="S2953" s="10"/>
      <c r="T2953" s="10"/>
    </row>
    <row r="2954" spans="17:20" x14ac:dyDescent="0.35">
      <c r="Q2954" s="10"/>
      <c r="R2954" s="10"/>
      <c r="S2954" s="10"/>
      <c r="T2954" s="10"/>
    </row>
    <row r="2955" spans="17:20" x14ac:dyDescent="0.35">
      <c r="Q2955" s="10"/>
      <c r="R2955" s="10"/>
      <c r="S2955" s="10"/>
      <c r="T2955" s="10"/>
    </row>
    <row r="2956" spans="17:20" x14ac:dyDescent="0.35">
      <c r="Q2956" s="10"/>
      <c r="R2956" s="10"/>
      <c r="S2956" s="10"/>
      <c r="T2956" s="10"/>
    </row>
    <row r="2957" spans="17:20" x14ac:dyDescent="0.35">
      <c r="Q2957" s="10"/>
      <c r="R2957" s="10"/>
      <c r="S2957" s="10"/>
      <c r="T2957" s="10"/>
    </row>
    <row r="2958" spans="17:20" x14ac:dyDescent="0.35">
      <c r="Q2958" s="10"/>
      <c r="R2958" s="10"/>
      <c r="S2958" s="10"/>
      <c r="T2958" s="10"/>
    </row>
    <row r="2959" spans="17:20" x14ac:dyDescent="0.35">
      <c r="Q2959" s="10"/>
      <c r="R2959" s="10"/>
      <c r="S2959" s="10"/>
      <c r="T2959" s="10"/>
    </row>
    <row r="2960" spans="17:20" x14ac:dyDescent="0.35">
      <c r="Q2960" s="10"/>
      <c r="R2960" s="10"/>
      <c r="S2960" s="10"/>
      <c r="T2960" s="10"/>
    </row>
    <row r="2961" spans="17:20" x14ac:dyDescent="0.35">
      <c r="Q2961" s="10"/>
      <c r="R2961" s="10"/>
      <c r="S2961" s="10"/>
      <c r="T2961" s="10"/>
    </row>
    <row r="2962" spans="17:20" x14ac:dyDescent="0.35">
      <c r="Q2962" s="10"/>
      <c r="R2962" s="10"/>
      <c r="S2962" s="10"/>
      <c r="T2962" s="10"/>
    </row>
    <row r="2963" spans="17:20" x14ac:dyDescent="0.35">
      <c r="Q2963" s="10"/>
      <c r="R2963" s="10"/>
      <c r="S2963" s="10"/>
      <c r="T2963" s="10"/>
    </row>
    <row r="2964" spans="17:20" x14ac:dyDescent="0.35">
      <c r="Q2964" s="10"/>
      <c r="R2964" s="10"/>
      <c r="S2964" s="10"/>
      <c r="T2964" s="10"/>
    </row>
    <row r="2965" spans="17:20" x14ac:dyDescent="0.35">
      <c r="Q2965" s="10"/>
      <c r="R2965" s="10"/>
      <c r="S2965" s="10"/>
      <c r="T2965" s="10"/>
    </row>
    <row r="2966" spans="17:20" x14ac:dyDescent="0.35">
      <c r="Q2966" s="10"/>
      <c r="R2966" s="10"/>
      <c r="S2966" s="10"/>
      <c r="T2966" s="10"/>
    </row>
    <row r="2967" spans="17:20" x14ac:dyDescent="0.35">
      <c r="Q2967" s="10"/>
      <c r="R2967" s="10"/>
      <c r="S2967" s="10"/>
      <c r="T2967" s="10"/>
    </row>
    <row r="2968" spans="17:20" x14ac:dyDescent="0.35">
      <c r="Q2968" s="10"/>
      <c r="R2968" s="10"/>
      <c r="S2968" s="10"/>
      <c r="T2968" s="10"/>
    </row>
    <row r="2969" spans="17:20" x14ac:dyDescent="0.35">
      <c r="Q2969" s="10"/>
      <c r="R2969" s="10"/>
      <c r="S2969" s="10"/>
      <c r="T2969" s="10"/>
    </row>
    <row r="2970" spans="17:20" x14ac:dyDescent="0.35">
      <c r="Q2970" s="10"/>
      <c r="R2970" s="10"/>
      <c r="S2970" s="10"/>
      <c r="T2970" s="10"/>
    </row>
    <row r="2971" spans="17:20" x14ac:dyDescent="0.35">
      <c r="Q2971" s="10"/>
      <c r="R2971" s="10"/>
      <c r="S2971" s="10"/>
      <c r="T2971" s="10"/>
    </row>
    <row r="2972" spans="17:20" x14ac:dyDescent="0.35">
      <c r="Q2972" s="10"/>
      <c r="R2972" s="10"/>
      <c r="S2972" s="10"/>
      <c r="T2972" s="10"/>
    </row>
    <row r="2973" spans="17:20" x14ac:dyDescent="0.35">
      <c r="Q2973" s="10"/>
      <c r="R2973" s="10"/>
      <c r="S2973" s="10"/>
      <c r="T2973" s="10"/>
    </row>
    <row r="2974" spans="17:20" x14ac:dyDescent="0.35">
      <c r="Q2974" s="10"/>
      <c r="R2974" s="10"/>
      <c r="S2974" s="10"/>
      <c r="T2974" s="10"/>
    </row>
    <row r="2975" spans="17:20" x14ac:dyDescent="0.35">
      <c r="Q2975" s="10"/>
      <c r="R2975" s="10"/>
      <c r="S2975" s="10"/>
      <c r="T2975" s="10"/>
    </row>
    <row r="2976" spans="17:20" x14ac:dyDescent="0.35">
      <c r="Q2976" s="10"/>
      <c r="R2976" s="10"/>
      <c r="S2976" s="10"/>
      <c r="T2976" s="10"/>
    </row>
    <row r="2977" spans="17:20" x14ac:dyDescent="0.35">
      <c r="Q2977" s="10"/>
      <c r="R2977" s="10"/>
      <c r="S2977" s="10"/>
      <c r="T2977" s="10"/>
    </row>
    <row r="2978" spans="17:20" x14ac:dyDescent="0.35">
      <c r="Q2978" s="10"/>
      <c r="R2978" s="10"/>
      <c r="S2978" s="10"/>
      <c r="T2978" s="10"/>
    </row>
    <row r="2979" spans="17:20" x14ac:dyDescent="0.35">
      <c r="Q2979" s="10"/>
      <c r="R2979" s="10"/>
      <c r="S2979" s="10"/>
      <c r="T2979" s="10"/>
    </row>
    <row r="2980" spans="17:20" x14ac:dyDescent="0.35">
      <c r="Q2980" s="10"/>
      <c r="R2980" s="10"/>
      <c r="S2980" s="10"/>
      <c r="T2980" s="10"/>
    </row>
    <row r="2981" spans="17:20" x14ac:dyDescent="0.35">
      <c r="Q2981" s="10"/>
      <c r="R2981" s="10"/>
      <c r="S2981" s="10"/>
      <c r="T2981" s="10"/>
    </row>
    <row r="2982" spans="17:20" x14ac:dyDescent="0.35">
      <c r="Q2982" s="10"/>
      <c r="R2982" s="10"/>
      <c r="S2982" s="10"/>
      <c r="T2982" s="10"/>
    </row>
    <row r="2983" spans="17:20" x14ac:dyDescent="0.35">
      <c r="Q2983" s="10"/>
      <c r="R2983" s="10"/>
      <c r="S2983" s="10"/>
      <c r="T2983" s="10"/>
    </row>
    <row r="2984" spans="17:20" x14ac:dyDescent="0.35">
      <c r="Q2984" s="10"/>
      <c r="R2984" s="10"/>
      <c r="S2984" s="10"/>
      <c r="T2984" s="10"/>
    </row>
    <row r="2985" spans="17:20" x14ac:dyDescent="0.35">
      <c r="Q2985" s="10"/>
      <c r="R2985" s="10"/>
      <c r="S2985" s="10"/>
      <c r="T2985" s="10"/>
    </row>
    <row r="2986" spans="17:20" x14ac:dyDescent="0.35">
      <c r="Q2986" s="10"/>
      <c r="R2986" s="10"/>
      <c r="S2986" s="10"/>
      <c r="T2986" s="10"/>
    </row>
    <row r="2987" spans="17:20" x14ac:dyDescent="0.35">
      <c r="Q2987" s="10"/>
      <c r="R2987" s="10"/>
      <c r="S2987" s="10"/>
      <c r="T2987" s="10"/>
    </row>
    <row r="2988" spans="17:20" x14ac:dyDescent="0.35">
      <c r="Q2988" s="10"/>
      <c r="R2988" s="10"/>
      <c r="S2988" s="10"/>
      <c r="T2988" s="10"/>
    </row>
    <row r="2989" spans="17:20" x14ac:dyDescent="0.35">
      <c r="Q2989" s="10"/>
      <c r="R2989" s="10"/>
      <c r="S2989" s="10"/>
      <c r="T2989" s="10"/>
    </row>
    <row r="2990" spans="17:20" x14ac:dyDescent="0.35">
      <c r="Q2990" s="10"/>
      <c r="R2990" s="10"/>
      <c r="S2990" s="10"/>
      <c r="T2990" s="10"/>
    </row>
    <row r="2991" spans="17:20" x14ac:dyDescent="0.35">
      <c r="Q2991" s="10"/>
      <c r="R2991" s="10"/>
      <c r="S2991" s="10"/>
      <c r="T2991" s="10"/>
    </row>
    <row r="2992" spans="17:20" x14ac:dyDescent="0.35">
      <c r="Q2992" s="10"/>
      <c r="R2992" s="10"/>
      <c r="S2992" s="10"/>
      <c r="T2992" s="10"/>
    </row>
    <row r="2993" spans="17:20" x14ac:dyDescent="0.35">
      <c r="Q2993" s="10"/>
      <c r="R2993" s="10"/>
      <c r="S2993" s="10"/>
      <c r="T2993" s="10"/>
    </row>
    <row r="2994" spans="17:20" x14ac:dyDescent="0.35">
      <c r="Q2994" s="10"/>
      <c r="R2994" s="10"/>
      <c r="S2994" s="10"/>
      <c r="T2994" s="10"/>
    </row>
    <row r="2995" spans="17:20" x14ac:dyDescent="0.35">
      <c r="Q2995" s="10"/>
      <c r="R2995" s="10"/>
      <c r="S2995" s="10"/>
      <c r="T2995" s="10"/>
    </row>
    <row r="2996" spans="17:20" x14ac:dyDescent="0.35">
      <c r="Q2996" s="10"/>
      <c r="R2996" s="10"/>
      <c r="S2996" s="10"/>
      <c r="T2996" s="10"/>
    </row>
    <row r="2997" spans="17:20" x14ac:dyDescent="0.35">
      <c r="Q2997" s="10"/>
      <c r="R2997" s="10"/>
      <c r="S2997" s="10"/>
      <c r="T2997" s="10"/>
    </row>
    <row r="2998" spans="17:20" x14ac:dyDescent="0.35">
      <c r="Q2998" s="10"/>
      <c r="R2998" s="10"/>
      <c r="S2998" s="10"/>
      <c r="T2998" s="10"/>
    </row>
    <row r="2999" spans="17:20" x14ac:dyDescent="0.35">
      <c r="Q2999" s="10"/>
      <c r="R2999" s="10"/>
      <c r="S2999" s="10"/>
      <c r="T2999" s="10"/>
    </row>
    <row r="3000" spans="17:20" x14ac:dyDescent="0.35">
      <c r="Q3000" s="10"/>
      <c r="R3000" s="10"/>
      <c r="S3000" s="10"/>
      <c r="T3000" s="10"/>
    </row>
    <row r="3001" spans="17:20" x14ac:dyDescent="0.35">
      <c r="Q3001" s="10"/>
      <c r="R3001" s="10"/>
      <c r="S3001" s="10"/>
      <c r="T3001" s="10"/>
    </row>
    <row r="3002" spans="17:20" x14ac:dyDescent="0.35">
      <c r="Q3002" s="10"/>
      <c r="R3002" s="10"/>
      <c r="S3002" s="10"/>
      <c r="T3002" s="10"/>
    </row>
    <row r="3003" spans="17:20" x14ac:dyDescent="0.35">
      <c r="Q3003" s="10"/>
      <c r="R3003" s="10"/>
      <c r="S3003" s="10"/>
      <c r="T3003" s="10"/>
    </row>
    <row r="3004" spans="17:20" x14ac:dyDescent="0.35">
      <c r="Q3004" s="10"/>
      <c r="R3004" s="10"/>
      <c r="S3004" s="10"/>
      <c r="T3004" s="10"/>
    </row>
    <row r="3005" spans="17:20" x14ac:dyDescent="0.35">
      <c r="Q3005" s="10"/>
      <c r="R3005" s="10"/>
      <c r="S3005" s="10"/>
      <c r="T3005" s="10"/>
    </row>
    <row r="3006" spans="17:20" x14ac:dyDescent="0.35">
      <c r="Q3006" s="10"/>
      <c r="R3006" s="10"/>
      <c r="S3006" s="10"/>
      <c r="T3006" s="10"/>
    </row>
    <row r="3007" spans="17:20" x14ac:dyDescent="0.35">
      <c r="Q3007" s="10"/>
      <c r="R3007" s="10"/>
      <c r="S3007" s="10"/>
      <c r="T3007" s="10"/>
    </row>
    <row r="3008" spans="17:20" x14ac:dyDescent="0.35">
      <c r="Q3008" s="10"/>
      <c r="R3008" s="10"/>
      <c r="S3008" s="10"/>
      <c r="T3008" s="10"/>
    </row>
    <row r="3009" spans="17:20" x14ac:dyDescent="0.35">
      <c r="Q3009" s="10"/>
      <c r="R3009" s="10"/>
      <c r="S3009" s="10"/>
      <c r="T3009" s="10"/>
    </row>
    <row r="3010" spans="17:20" x14ac:dyDescent="0.35">
      <c r="Q3010" s="10"/>
      <c r="R3010" s="10"/>
      <c r="S3010" s="10"/>
      <c r="T3010" s="10"/>
    </row>
    <row r="3011" spans="17:20" x14ac:dyDescent="0.35">
      <c r="Q3011" s="10"/>
      <c r="R3011" s="10"/>
      <c r="S3011" s="10"/>
      <c r="T3011" s="10"/>
    </row>
    <row r="3012" spans="17:20" x14ac:dyDescent="0.35">
      <c r="Q3012" s="10"/>
      <c r="R3012" s="10"/>
      <c r="S3012" s="10"/>
      <c r="T3012" s="10"/>
    </row>
    <row r="3013" spans="17:20" x14ac:dyDescent="0.35">
      <c r="Q3013" s="10"/>
      <c r="R3013" s="10"/>
      <c r="S3013" s="10"/>
      <c r="T3013" s="10"/>
    </row>
    <row r="3014" spans="17:20" x14ac:dyDescent="0.35">
      <c r="Q3014" s="10"/>
      <c r="R3014" s="10"/>
      <c r="S3014" s="10"/>
      <c r="T3014" s="10"/>
    </row>
    <row r="3015" spans="17:20" x14ac:dyDescent="0.35">
      <c r="Q3015" s="10"/>
      <c r="R3015" s="10"/>
      <c r="S3015" s="10"/>
      <c r="T3015" s="10"/>
    </row>
    <row r="3016" spans="17:20" x14ac:dyDescent="0.35">
      <c r="Q3016" s="10"/>
      <c r="R3016" s="10"/>
      <c r="S3016" s="10"/>
      <c r="T3016" s="10"/>
    </row>
    <row r="3017" spans="17:20" x14ac:dyDescent="0.35">
      <c r="Q3017" s="10"/>
      <c r="R3017" s="10"/>
      <c r="S3017" s="10"/>
      <c r="T3017" s="10"/>
    </row>
    <row r="3018" spans="17:20" x14ac:dyDescent="0.35">
      <c r="Q3018" s="10"/>
      <c r="R3018" s="10"/>
      <c r="S3018" s="10"/>
      <c r="T3018" s="10"/>
    </row>
    <row r="3019" spans="17:20" x14ac:dyDescent="0.35">
      <c r="Q3019" s="10"/>
      <c r="R3019" s="10"/>
      <c r="S3019" s="10"/>
      <c r="T3019" s="10"/>
    </row>
    <row r="3020" spans="17:20" x14ac:dyDescent="0.35">
      <c r="Q3020" s="10"/>
      <c r="R3020" s="10"/>
      <c r="S3020" s="10"/>
      <c r="T3020" s="10"/>
    </row>
    <row r="3021" spans="17:20" x14ac:dyDescent="0.35">
      <c r="Q3021" s="10"/>
      <c r="R3021" s="10"/>
      <c r="S3021" s="10"/>
      <c r="T3021" s="10"/>
    </row>
    <row r="3022" spans="17:20" x14ac:dyDescent="0.35">
      <c r="Q3022" s="10"/>
      <c r="R3022" s="10"/>
      <c r="S3022" s="10"/>
      <c r="T3022" s="10"/>
    </row>
    <row r="3023" spans="17:20" x14ac:dyDescent="0.35">
      <c r="Q3023" s="10"/>
      <c r="R3023" s="10"/>
      <c r="S3023" s="10"/>
      <c r="T3023" s="10"/>
    </row>
    <row r="3024" spans="17:20" x14ac:dyDescent="0.35">
      <c r="Q3024" s="10"/>
      <c r="R3024" s="10"/>
      <c r="S3024" s="10"/>
      <c r="T3024" s="10"/>
    </row>
  </sheetData>
  <sheetProtection algorithmName="SHA-512" hashValue="l/ArUQS7YRUz65nPQInfi+0RbDNyqi/O9+XUmqzGL6OL8KsdJVLayO2qypnw4X5XezLa+E80sltaO0ifJgFnCw==" saltValue="qcIKu5PuRhdfGcJUApduuw==" spinCount="100000" sheet="1" objects="1" scenarios="1" selectLockedCells="1" selectUnlockedCells="1"/>
  <sortState ref="AH14:AH31">
    <sortCondition ref="AH14:AH31"/>
  </sortState>
  <customSheetViews>
    <customSheetView guid="{C2C00746-FA4F-4E5C-AD43-BEA5EA13B936}" showGridLines="0">
      <selection sqref="A1:XFD1048576"/>
      <pageMargins left="0" right="0" top="0" bottom="0" header="0" footer="0"/>
      <pageSetup paperSize="9" orientation="portrait" r:id="rId1"/>
    </customSheetView>
  </customSheetViews>
  <phoneticPr fontId="33" type="noConversion"/>
  <dataValidations count="2">
    <dataValidation type="list" allowBlank="1" showInputMessage="1" showErrorMessage="1" sqref="F18" xr:uid="{D07569C7-6F04-4D6F-9292-22C1E7DBCA09}">
      <formula1>INDIRECT("tabell7[#rubriker]")</formula1>
    </dataValidation>
    <dataValidation type="list" allowBlank="1" showInputMessage="1" showErrorMessage="1" sqref="G18" xr:uid="{EF9827DE-9FCD-42D7-A030-CCE688CCAF45}">
      <formula1>INDIRECT("tabell7["&amp;$F$18&amp;"]")</formula1>
    </dataValidation>
  </dataValidations>
  <pageMargins left="0.7" right="0.7" top="0.75" bottom="0.75" header="0.3" footer="0.3"/>
  <pageSetup paperSize="9" scale="63" orientation="portrait" r:id="rId2"/>
  <tableParts count="2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4723-977A-4F98-8392-DC13970CE346}">
  <dimension ref="F4:U35"/>
  <sheetViews>
    <sheetView showGridLines="0" workbookViewId="0">
      <selection activeCell="N6" sqref="N6:T12"/>
    </sheetView>
  </sheetViews>
  <sheetFormatPr defaultRowHeight="14.5" x14ac:dyDescent="0.35"/>
  <cols>
    <col min="6" max="6" width="10.81640625" customWidth="1"/>
    <col min="7" max="7" width="10.1796875" customWidth="1"/>
    <col min="14" max="14" width="10.1796875" customWidth="1"/>
    <col min="15" max="15" width="9.81640625" customWidth="1"/>
    <col min="21" max="21" width="10.54296875" customWidth="1"/>
  </cols>
  <sheetData>
    <row r="4" spans="6:21" ht="15" thickBot="1" x14ac:dyDescent="0.4"/>
    <row r="5" spans="6:21" ht="22.5" customHeight="1" thickBot="1" x14ac:dyDescent="0.4">
      <c r="F5" s="304" t="s">
        <v>265</v>
      </c>
      <c r="G5" s="305">
        <v>5</v>
      </c>
      <c r="H5" s="321">
        <f t="shared" ref="H5:L8" si="0">$G5*H$10</f>
        <v>5</v>
      </c>
      <c r="I5" s="322">
        <f t="shared" si="0"/>
        <v>10</v>
      </c>
      <c r="J5" s="325">
        <f t="shared" si="0"/>
        <v>15</v>
      </c>
      <c r="K5" s="325">
        <f t="shared" si="0"/>
        <v>20</v>
      </c>
      <c r="L5" s="326">
        <f t="shared" si="0"/>
        <v>25</v>
      </c>
      <c r="O5" s="293"/>
    </row>
    <row r="6" spans="6:21" ht="28.5" customHeight="1" x14ac:dyDescent="0.35">
      <c r="F6" s="306" t="s">
        <v>266</v>
      </c>
      <c r="G6" s="298">
        <v>4</v>
      </c>
      <c r="H6" s="317">
        <f t="shared" si="0"/>
        <v>4</v>
      </c>
      <c r="I6" s="267">
        <f t="shared" si="0"/>
        <v>8</v>
      </c>
      <c r="J6" s="268">
        <f t="shared" si="0"/>
        <v>12</v>
      </c>
      <c r="K6" s="268">
        <f t="shared" si="0"/>
        <v>16</v>
      </c>
      <c r="L6" s="327">
        <f t="shared" si="0"/>
        <v>20</v>
      </c>
      <c r="N6" s="486" t="s">
        <v>230</v>
      </c>
      <c r="O6" s="304" t="s">
        <v>265</v>
      </c>
      <c r="P6" s="321">
        <v>5</v>
      </c>
      <c r="Q6" s="322">
        <v>10</v>
      </c>
      <c r="R6" s="325">
        <v>15</v>
      </c>
      <c r="S6" s="325">
        <v>20</v>
      </c>
      <c r="T6" s="326">
        <v>25</v>
      </c>
      <c r="U6" s="303"/>
    </row>
    <row r="7" spans="6:21" ht="26.25" customHeight="1" x14ac:dyDescent="0.35">
      <c r="F7" s="306" t="s">
        <v>250</v>
      </c>
      <c r="G7" s="299">
        <v>3</v>
      </c>
      <c r="H7" s="317">
        <f t="shared" si="0"/>
        <v>3</v>
      </c>
      <c r="I7" s="267">
        <f t="shared" si="0"/>
        <v>6</v>
      </c>
      <c r="J7" s="267">
        <f t="shared" si="0"/>
        <v>9</v>
      </c>
      <c r="K7" s="268">
        <f t="shared" si="0"/>
        <v>12</v>
      </c>
      <c r="L7" s="327">
        <f t="shared" si="0"/>
        <v>15</v>
      </c>
      <c r="N7" s="486"/>
      <c r="O7" s="306" t="s">
        <v>266</v>
      </c>
      <c r="P7" s="317">
        <v>4</v>
      </c>
      <c r="Q7" s="267">
        <v>8</v>
      </c>
      <c r="R7" s="268">
        <v>12</v>
      </c>
      <c r="S7" s="268">
        <v>16</v>
      </c>
      <c r="T7" s="327">
        <v>20</v>
      </c>
    </row>
    <row r="8" spans="6:21" ht="27" customHeight="1" x14ac:dyDescent="0.35">
      <c r="F8" s="303" t="s">
        <v>251</v>
      </c>
      <c r="G8" s="299">
        <v>2</v>
      </c>
      <c r="H8" s="317">
        <f t="shared" si="0"/>
        <v>2</v>
      </c>
      <c r="I8" s="319">
        <f t="shared" si="0"/>
        <v>4</v>
      </c>
      <c r="J8" s="267">
        <f t="shared" si="0"/>
        <v>6</v>
      </c>
      <c r="K8" s="267">
        <f t="shared" si="0"/>
        <v>8</v>
      </c>
      <c r="L8" s="323">
        <f t="shared" si="0"/>
        <v>10</v>
      </c>
      <c r="N8" s="486"/>
      <c r="O8" s="306" t="s">
        <v>250</v>
      </c>
      <c r="P8" s="317">
        <v>3</v>
      </c>
      <c r="Q8" s="267">
        <v>6</v>
      </c>
      <c r="R8" s="267">
        <v>9</v>
      </c>
      <c r="S8" s="268">
        <v>12</v>
      </c>
      <c r="T8" s="327">
        <v>15</v>
      </c>
    </row>
    <row r="9" spans="6:21" ht="26.25" customHeight="1" thickBot="1" x14ac:dyDescent="0.4">
      <c r="F9" s="307" t="s">
        <v>252</v>
      </c>
      <c r="G9" s="299">
        <v>1</v>
      </c>
      <c r="H9" s="318">
        <f>$G9*H$10</f>
        <v>1</v>
      </c>
      <c r="I9" s="320">
        <f t="shared" ref="I9:L9" si="1">$G9*I$10</f>
        <v>2</v>
      </c>
      <c r="J9" s="320">
        <f t="shared" si="1"/>
        <v>3</v>
      </c>
      <c r="K9" s="320">
        <f t="shared" si="1"/>
        <v>4</v>
      </c>
      <c r="L9" s="324">
        <f t="shared" si="1"/>
        <v>5</v>
      </c>
      <c r="N9" s="486"/>
      <c r="O9" s="303" t="s">
        <v>251</v>
      </c>
      <c r="P9" s="317">
        <v>2</v>
      </c>
      <c r="Q9" s="319">
        <v>4</v>
      </c>
      <c r="R9" s="267">
        <v>6</v>
      </c>
      <c r="S9" s="267">
        <v>8</v>
      </c>
      <c r="T9" s="323">
        <v>10</v>
      </c>
    </row>
    <row r="10" spans="6:21" ht="27.75" customHeight="1" thickBot="1" x14ac:dyDescent="0.4">
      <c r="F10" s="303" t="s">
        <v>230</v>
      </c>
      <c r="G10" s="291" t="s">
        <v>248</v>
      </c>
      <c r="H10" s="300">
        <v>1</v>
      </c>
      <c r="I10" s="301">
        <v>2</v>
      </c>
      <c r="J10" s="301">
        <v>3</v>
      </c>
      <c r="K10" s="302">
        <v>4</v>
      </c>
      <c r="L10" s="308">
        <v>5</v>
      </c>
      <c r="N10" s="486"/>
      <c r="O10" s="307" t="s">
        <v>252</v>
      </c>
      <c r="P10" s="317">
        <v>1</v>
      </c>
      <c r="Q10" s="320">
        <v>2</v>
      </c>
      <c r="R10" s="320">
        <v>3</v>
      </c>
      <c r="S10" s="320">
        <v>4</v>
      </c>
      <c r="T10" s="324">
        <v>5</v>
      </c>
      <c r="U10" s="419"/>
    </row>
    <row r="11" spans="6:21" ht="30.75" customHeight="1" thickBot="1" x14ac:dyDescent="0.4">
      <c r="F11" s="309"/>
      <c r="G11" s="292" t="s">
        <v>231</v>
      </c>
      <c r="H11" s="310" t="s">
        <v>252</v>
      </c>
      <c r="I11" s="311" t="s">
        <v>251</v>
      </c>
      <c r="J11" s="311" t="s">
        <v>250</v>
      </c>
      <c r="K11" s="312" t="s">
        <v>266</v>
      </c>
      <c r="L11" s="292" t="s">
        <v>265</v>
      </c>
      <c r="M11" s="293"/>
      <c r="N11" s="486"/>
      <c r="O11" s="417" t="s">
        <v>248</v>
      </c>
      <c r="P11" s="418" t="s">
        <v>252</v>
      </c>
      <c r="Q11" s="310" t="s">
        <v>251</v>
      </c>
      <c r="R11" s="311" t="s">
        <v>250</v>
      </c>
      <c r="S11" s="312" t="s">
        <v>266</v>
      </c>
      <c r="T11" s="292" t="s">
        <v>265</v>
      </c>
      <c r="U11" s="303"/>
    </row>
    <row r="12" spans="6:21" x14ac:dyDescent="0.35">
      <c r="O12" s="487" t="s">
        <v>231</v>
      </c>
      <c r="P12" s="487"/>
      <c r="Q12" s="487"/>
      <c r="R12" s="487"/>
      <c r="S12" s="487"/>
      <c r="T12" s="487"/>
    </row>
    <row r="15" spans="6:21" ht="15" thickBot="1" x14ac:dyDescent="0.4">
      <c r="G15">
        <v>5</v>
      </c>
      <c r="H15">
        <f>$G$15*H20</f>
        <v>5</v>
      </c>
      <c r="I15">
        <f t="shared" ref="I15:L15" si="2">$G$15*I20</f>
        <v>10</v>
      </c>
      <c r="J15">
        <f t="shared" si="2"/>
        <v>15</v>
      </c>
      <c r="K15">
        <f t="shared" si="2"/>
        <v>20</v>
      </c>
      <c r="L15">
        <f t="shared" si="2"/>
        <v>25</v>
      </c>
      <c r="M15" s="293"/>
      <c r="N15" s="293"/>
    </row>
    <row r="16" spans="6:21" ht="26.5" thickBot="1" x14ac:dyDescent="0.4">
      <c r="F16" s="269" t="s">
        <v>242</v>
      </c>
      <c r="G16" s="284">
        <v>4</v>
      </c>
      <c r="H16" s="274" t="s">
        <v>246</v>
      </c>
      <c r="I16" s="270" t="s">
        <v>244</v>
      </c>
      <c r="J16" s="270" t="s">
        <v>244</v>
      </c>
      <c r="K16" s="271" t="s">
        <v>244</v>
      </c>
      <c r="L16" s="270" t="s">
        <v>244</v>
      </c>
      <c r="M16" s="293"/>
      <c r="N16" s="293"/>
    </row>
    <row r="17" spans="6:15" ht="26" x14ac:dyDescent="0.35">
      <c r="F17" s="285" t="s">
        <v>236</v>
      </c>
      <c r="G17" s="286">
        <v>3</v>
      </c>
      <c r="H17" s="275" t="s">
        <v>245</v>
      </c>
      <c r="I17" s="267" t="s">
        <v>246</v>
      </c>
      <c r="J17" s="268" t="s">
        <v>244</v>
      </c>
      <c r="K17" s="273" t="s">
        <v>244</v>
      </c>
      <c r="L17" s="270" t="s">
        <v>244</v>
      </c>
      <c r="M17" s="293"/>
      <c r="N17" s="293"/>
    </row>
    <row r="18" spans="6:15" ht="26" x14ac:dyDescent="0.35">
      <c r="F18" s="272" t="s">
        <v>235</v>
      </c>
      <c r="G18" s="286">
        <v>2</v>
      </c>
      <c r="H18" s="275" t="s">
        <v>245</v>
      </c>
      <c r="I18" s="267" t="s">
        <v>246</v>
      </c>
      <c r="J18" s="267" t="s">
        <v>246</v>
      </c>
      <c r="K18" s="273" t="s">
        <v>244</v>
      </c>
      <c r="M18" s="293"/>
      <c r="N18" s="293"/>
    </row>
    <row r="19" spans="6:15" ht="15" thickBot="1" x14ac:dyDescent="0.4">
      <c r="F19" s="289" t="s">
        <v>243</v>
      </c>
      <c r="G19" s="286">
        <v>1</v>
      </c>
      <c r="H19" s="276" t="s">
        <v>245</v>
      </c>
      <c r="I19" s="277" t="s">
        <v>245</v>
      </c>
      <c r="J19" s="277" t="s">
        <v>245</v>
      </c>
      <c r="K19" s="278" t="s">
        <v>246</v>
      </c>
      <c r="M19" s="293"/>
      <c r="N19" s="293"/>
    </row>
    <row r="20" spans="6:15" x14ac:dyDescent="0.35">
      <c r="F20" s="272" t="s">
        <v>230</v>
      </c>
      <c r="G20" s="291" t="s">
        <v>248</v>
      </c>
      <c r="H20" s="279">
        <v>1</v>
      </c>
      <c r="I20" s="282">
        <v>2</v>
      </c>
      <c r="J20" s="282">
        <v>3</v>
      </c>
      <c r="K20" s="283">
        <v>4</v>
      </c>
      <c r="L20" s="293">
        <v>5</v>
      </c>
      <c r="M20" s="293"/>
      <c r="N20" s="293"/>
    </row>
    <row r="21" spans="6:15" ht="26.5" thickBot="1" x14ac:dyDescent="0.4">
      <c r="F21" s="281"/>
      <c r="G21" s="292" t="s">
        <v>247</v>
      </c>
      <c r="H21" s="290" t="s">
        <v>240</v>
      </c>
      <c r="I21" s="287" t="s">
        <v>239</v>
      </c>
      <c r="J21" s="287" t="s">
        <v>238</v>
      </c>
      <c r="K21" s="288" t="s">
        <v>237</v>
      </c>
      <c r="M21" s="293"/>
      <c r="N21" s="293"/>
    </row>
    <row r="22" spans="6:15" x14ac:dyDescent="0.35">
      <c r="M22" s="293"/>
      <c r="N22" s="293"/>
    </row>
    <row r="23" spans="6:15" x14ac:dyDescent="0.35">
      <c r="M23" s="293"/>
      <c r="N23" s="293"/>
    </row>
    <row r="24" spans="6:15" x14ac:dyDescent="0.35">
      <c r="M24" s="293"/>
      <c r="N24" s="293"/>
    </row>
    <row r="25" spans="6:15" x14ac:dyDescent="0.35">
      <c r="M25" s="293"/>
      <c r="N25" s="293"/>
    </row>
    <row r="26" spans="6:15" x14ac:dyDescent="0.35">
      <c r="M26" s="293"/>
      <c r="N26" s="293"/>
    </row>
    <row r="27" spans="6:15" ht="15" thickBot="1" x14ac:dyDescent="0.4">
      <c r="H27" s="485" t="s">
        <v>248</v>
      </c>
      <c r="I27" s="485"/>
      <c r="J27" s="485"/>
      <c r="K27" s="485"/>
      <c r="L27" s="485"/>
      <c r="M27" s="293"/>
      <c r="N27" s="293"/>
    </row>
    <row r="28" spans="6:15" x14ac:dyDescent="0.35">
      <c r="G28" s="304" t="s">
        <v>265</v>
      </c>
      <c r="H28" s="321">
        <v>5</v>
      </c>
      <c r="I28" s="322">
        <v>10</v>
      </c>
      <c r="J28" s="325">
        <v>15</v>
      </c>
      <c r="K28" s="325">
        <v>20</v>
      </c>
      <c r="L28" s="326">
        <v>25</v>
      </c>
      <c r="M28" s="293"/>
      <c r="N28" s="293"/>
      <c r="O28" s="409"/>
    </row>
    <row r="29" spans="6:15" x14ac:dyDescent="0.35">
      <c r="G29" s="306" t="s">
        <v>266</v>
      </c>
      <c r="H29" s="317">
        <v>4</v>
      </c>
      <c r="I29" s="267">
        <v>8</v>
      </c>
      <c r="J29" s="268">
        <v>12</v>
      </c>
      <c r="K29" s="268">
        <v>16</v>
      </c>
      <c r="L29" s="327">
        <v>20</v>
      </c>
      <c r="M29" s="293"/>
      <c r="N29" s="293"/>
    </row>
    <row r="30" spans="6:15" x14ac:dyDescent="0.35">
      <c r="G30" s="306" t="s">
        <v>250</v>
      </c>
      <c r="H30" s="317">
        <v>3</v>
      </c>
      <c r="I30" s="267">
        <v>6</v>
      </c>
      <c r="J30" s="267">
        <v>9</v>
      </c>
      <c r="K30" s="268">
        <v>12</v>
      </c>
      <c r="L30" s="327">
        <v>15</v>
      </c>
      <c r="M30" s="293"/>
      <c r="N30" s="293"/>
    </row>
    <row r="31" spans="6:15" x14ac:dyDescent="0.35">
      <c r="G31" s="303" t="s">
        <v>251</v>
      </c>
      <c r="H31" s="317">
        <v>2</v>
      </c>
      <c r="I31" s="319">
        <v>4</v>
      </c>
      <c r="J31" s="267">
        <v>6</v>
      </c>
      <c r="K31" s="267">
        <v>8</v>
      </c>
      <c r="L31" s="323">
        <v>10</v>
      </c>
      <c r="M31" s="293"/>
      <c r="N31" s="293"/>
    </row>
    <row r="32" spans="6:15" ht="15" thickBot="1" x14ac:dyDescent="0.4">
      <c r="G32" s="307" t="s">
        <v>252</v>
      </c>
      <c r="H32" s="317">
        <v>1</v>
      </c>
      <c r="I32" s="320">
        <v>2</v>
      </c>
      <c r="J32" s="320">
        <v>3</v>
      </c>
      <c r="K32" s="320">
        <v>4</v>
      </c>
      <c r="L32" s="324">
        <v>5</v>
      </c>
      <c r="M32" s="293"/>
      <c r="N32" s="293"/>
    </row>
    <row r="33" spans="6:14" ht="26.5" thickBot="1" x14ac:dyDescent="0.4">
      <c r="F33" s="293" t="s">
        <v>230</v>
      </c>
      <c r="H33" s="418" t="s">
        <v>252</v>
      </c>
      <c r="I33" s="310" t="s">
        <v>251</v>
      </c>
      <c r="J33" s="311" t="s">
        <v>250</v>
      </c>
      <c r="K33" s="312" t="s">
        <v>266</v>
      </c>
      <c r="L33" s="292" t="s">
        <v>265</v>
      </c>
      <c r="M33" s="293"/>
      <c r="N33" s="293"/>
    </row>
    <row r="34" spans="6:14" x14ac:dyDescent="0.35">
      <c r="G34" s="303" t="s">
        <v>231</v>
      </c>
      <c r="M34" s="293"/>
      <c r="N34" s="293"/>
    </row>
    <row r="35" spans="6:14" x14ac:dyDescent="0.35">
      <c r="L35" s="1"/>
      <c r="M35" s="1"/>
    </row>
  </sheetData>
  <mergeCells count="3">
    <mergeCell ref="H27:L27"/>
    <mergeCell ref="N6:N11"/>
    <mergeCell ref="O12:T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96E4BCA9DBC25F48B7FD474581378786" ma:contentTypeVersion="0" ma:contentTypeDescription="Skapa ett nytt dokument." ma:contentTypeScope="" ma:versionID="9e3c79a7f96d5ea8578e3cb79cb8156a">
  <xsd:schema xmlns:xsd="http://www.w3.org/2001/XMLSchema" xmlns:xs="http://www.w3.org/2001/XMLSchema" xmlns:p="http://schemas.microsoft.com/office/2006/metadata/properties" targetNamespace="http://schemas.microsoft.com/office/2006/metadata/properties" ma:root="true" ma:fieldsID="a3aca34db7492919ba39a032b23e3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Props1.xml><?xml version="1.0" encoding="utf-8"?>
<ds:datastoreItem xmlns:ds="http://schemas.openxmlformats.org/officeDocument/2006/customXml" ds:itemID="{5AD1F2AE-484B-48F3-AFF3-C406C8A6D39E}">
  <ds:schemaRefs/>
</ds:datastoreItem>
</file>

<file path=customXml/itemProps2.xml><?xml version="1.0" encoding="utf-8"?>
<ds:datastoreItem xmlns:ds="http://schemas.openxmlformats.org/officeDocument/2006/customXml" ds:itemID="{3D9AE22D-63C1-47EF-A75F-E985D6006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22E9FF4-2D3E-4478-9F7F-E15470C87C19}">
  <ds:schemaRefs/>
</ds:datastoreItem>
</file>

<file path=customXml/itemProps4.xml><?xml version="1.0" encoding="utf-8"?>
<ds:datastoreItem xmlns:ds="http://schemas.openxmlformats.org/officeDocument/2006/customXml" ds:itemID="{5B470EBE-E57B-48AE-B44C-5F315DB8E932}">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5.xml><?xml version="1.0" encoding="utf-8"?>
<ds:datastoreItem xmlns:ds="http://schemas.openxmlformats.org/officeDocument/2006/customXml" ds:itemID="{957F7A2B-A99B-4865-B031-48FCF35E8401}">
  <ds:schemaRefs>
    <ds:schemaRef ds:uri="http://schemas.microsoft.com/sharepoint/v3/contenttype/forms"/>
  </ds:schemaRefs>
</ds:datastoreItem>
</file>

<file path=customXml/itemProps6.xml><?xml version="1.0" encoding="utf-8"?>
<ds:datastoreItem xmlns:ds="http://schemas.openxmlformats.org/officeDocument/2006/customXml" ds:itemID="{0F7169B7-58A8-47C5-9B54-3B24FBAAFC45}">
  <ds:schemaRefs/>
</ds:datastoreItem>
</file>

<file path=customXml/itemProps7.xml><?xml version="1.0" encoding="utf-8"?>
<ds:datastoreItem xmlns:ds="http://schemas.openxmlformats.org/officeDocument/2006/customXml" ds:itemID="{E3C71E2B-A4D7-4CBC-B476-F87778C5554D}">
  <ds:schemaRefs/>
</ds:datastoreItem>
</file>

<file path=customXml/itemProps8.xml><?xml version="1.0" encoding="utf-8"?>
<ds:datastoreItem xmlns:ds="http://schemas.openxmlformats.org/officeDocument/2006/customXml" ds:itemID="{8241D72C-57DA-4EF8-9E02-568495BD6048}">
  <ds:schemaRefs/>
</ds:datastoreItem>
</file>

<file path=customXml/itemProps9.xml><?xml version="1.0" encoding="utf-8"?>
<ds:datastoreItem xmlns:ds="http://schemas.openxmlformats.org/officeDocument/2006/customXml" ds:itemID="{03781382-E271-4DA3-97FD-7B602D0A6E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26</vt:i4>
      </vt:variant>
    </vt:vector>
  </HeadingPairs>
  <TitlesOfParts>
    <vt:vector size="41" baseType="lpstr">
      <vt:lpstr>Intro</vt:lpstr>
      <vt:lpstr>1. Indata</vt:lpstr>
      <vt:lpstr>2. Kvantifierbara nyttor</vt:lpstr>
      <vt:lpstr>3. Svårkvantifierbara nyttor</vt:lpstr>
      <vt:lpstr>4. Kostnader</vt:lpstr>
      <vt:lpstr>5. Risk- &amp; Hinderanalys</vt:lpstr>
      <vt:lpstr>6. Sammanställning</vt:lpstr>
      <vt:lpstr>7. Sammanställning svårkvant..</vt:lpstr>
      <vt:lpstr>8. Sammanställning Risk &amp; Hinde</vt:lpstr>
      <vt:lpstr>9. Diagram Stat</vt:lpstr>
      <vt:lpstr>10. Diagram Region &amp; Kommun</vt:lpstr>
      <vt:lpstr>11. Diagram Invånare</vt:lpstr>
      <vt:lpstr>12. Diagram Samhälle</vt:lpstr>
      <vt:lpstr>-Admin LÅSA-</vt:lpstr>
      <vt:lpstr>Blad1</vt:lpstr>
      <vt:lpstr>ArbetstimmarÅr</vt:lpstr>
      <vt:lpstr>Extern_kostnad_per_timme</vt:lpstr>
      <vt:lpstr>Externt_värde_per_timme</vt:lpstr>
      <vt:lpstr>Intern_kostnad_per_timme</vt:lpstr>
      <vt:lpstr>Internt_värde_per_timme</vt:lpstr>
      <vt:lpstr>IntressentKategori</vt:lpstr>
      <vt:lpstr>KalkylAnsvarig</vt:lpstr>
      <vt:lpstr>KalkylDatum</vt:lpstr>
      <vt:lpstr>KalkylVersion</vt:lpstr>
      <vt:lpstr>KostnadEnhet</vt:lpstr>
      <vt:lpstr>KostnadEnhetExternaTimmar</vt:lpstr>
      <vt:lpstr>KostnadEnhetInternaTimmar</vt:lpstr>
      <vt:lpstr>KostnadEnhetTKR</vt:lpstr>
      <vt:lpstr>KostnadKostnadstyp</vt:lpstr>
      <vt:lpstr>NyttaEnhet</vt:lpstr>
      <vt:lpstr>NyttaEnhetExternaTimmar</vt:lpstr>
      <vt:lpstr>NyttaEnhetInternaTimmar</vt:lpstr>
      <vt:lpstr>NyttaEnhetTKR</vt:lpstr>
      <vt:lpstr>NyttaKvalitativKlassificering</vt:lpstr>
      <vt:lpstr>NyttaKvantitativKlassificering</vt:lpstr>
      <vt:lpstr>Startår</vt:lpstr>
      <vt:lpstr>'2. Kvantifierbara nyttor'!Utskriftsområde</vt:lpstr>
      <vt:lpstr>'3. Svårkvantifierbara nyttor'!Utskriftsområde</vt:lpstr>
      <vt:lpstr>'4. Kostnader'!Utskriftsområde</vt:lpstr>
      <vt:lpstr>'5. Risk- &amp; Hinderanalys'!Utskriftsområde</vt:lpstr>
      <vt:lpstr>Intro!Utskriftsområde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Nytto- och kostnadskalkyl mall</dc:title>
  <dc:subject/>
  <dc:creator>Digg - Myndigheten för digital förvaltning</dc:creator>
  <cp:keywords/>
  <dc:description/>
  <cp:lastModifiedBy>Rosenback Peter</cp:lastModifiedBy>
  <cp:revision/>
  <cp:lastPrinted>2017-06-08T11:57:51Z</cp:lastPrinted>
  <dcterms:created xsi:type="dcterms:W3CDTF">2013-03-05T17:58:57Z</dcterms:created>
  <dcterms:modified xsi:type="dcterms:W3CDTF">2023-06-20T11:56:20Z</dcterms:modified>
  <cp:category/>
  <cp:contentStatus/>
</cp:coreProperties>
</file>